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0" yWindow="65521" windowWidth="13515" windowHeight="8835" tabRatio="601" firstSheet="2" activeTab="2"/>
  </bookViews>
  <sheets>
    <sheet name="Dot Scale2" sheetId="1" state="hidden" r:id="rId1"/>
    <sheet name="Dot Scale" sheetId="2" state="hidden" r:id="rId2"/>
    <sheet name="Question 1" sheetId="3" r:id="rId3"/>
    <sheet name="Question 2" sheetId="4" r:id="rId4"/>
    <sheet name="Question 3" sheetId="5" r:id="rId5"/>
    <sheet name="Question 4" sheetId="6" r:id="rId6"/>
    <sheet name="Question 5" sheetId="7" r:id="rId7"/>
    <sheet name="Question 6" sheetId="8" r:id="rId8"/>
    <sheet name="Question 7" sheetId="9" r:id="rId9"/>
  </sheets>
  <definedNames/>
  <calcPr fullCalcOnLoad="1"/>
</workbook>
</file>

<file path=xl/sharedStrings.xml><?xml version="1.0" encoding="utf-8"?>
<sst xmlns="http://schemas.openxmlformats.org/spreadsheetml/2006/main" count="271" uniqueCount="112">
  <si>
    <t>Open</t>
  </si>
  <si>
    <t>Cisco Systems Inc</t>
  </si>
  <si>
    <t/>
  </si>
  <si>
    <t>Sanmina-SCI Corp</t>
  </si>
  <si>
    <t>NASDAQ 100 Index</t>
  </si>
  <si>
    <t>Mean</t>
  </si>
  <si>
    <t>Median</t>
  </si>
  <si>
    <t>Mode</t>
  </si>
  <si>
    <t>Standard Deviation</t>
  </si>
  <si>
    <t>Range</t>
  </si>
  <si>
    <t>Coefficient of Variation</t>
  </si>
  <si>
    <t>Q1</t>
  </si>
  <si>
    <t>Q3</t>
  </si>
  <si>
    <t>Interquartile Range</t>
  </si>
  <si>
    <t>Standard Error of the Mean</t>
  </si>
  <si>
    <t>Data</t>
  </si>
  <si>
    <t>Confidence Level</t>
  </si>
  <si>
    <t>Sample Size</t>
  </si>
  <si>
    <t>Degrees of Freedom</t>
  </si>
  <si>
    <t>Sample Mean</t>
  </si>
  <si>
    <t>Interval Half Width</t>
  </si>
  <si>
    <t>Level of Significance</t>
  </si>
  <si>
    <t>Lower Critical Value</t>
  </si>
  <si>
    <t>Upper Critical Value</t>
  </si>
  <si>
    <t>Population 1 Sample</t>
  </si>
  <si>
    <t>Population 2 Sample</t>
  </si>
  <si>
    <t>Sample Standard Deviation</t>
  </si>
  <si>
    <t>Population 1 Sample Degrees of Freedom</t>
  </si>
  <si>
    <t>Population 2 Sample Degrees of Freedom</t>
  </si>
  <si>
    <t>Calculations Area</t>
  </si>
  <si>
    <t>FDIST value</t>
  </si>
  <si>
    <t>1-FDIST value</t>
  </si>
  <si>
    <t>Interval Lower Limit</t>
  </si>
  <si>
    <t>Interval Upper Limit</t>
  </si>
  <si>
    <t>Intermediate Calculations</t>
  </si>
  <si>
    <t>Confidence Interval</t>
  </si>
  <si>
    <t>Two-Tail Test</t>
  </si>
  <si>
    <r>
      <t xml:space="preserve">F </t>
    </r>
    <r>
      <rPr>
        <b/>
        <sz val="10"/>
        <rFont val="Arial"/>
        <family val="2"/>
      </rPr>
      <t>Test Statistic</t>
    </r>
  </si>
  <si>
    <r>
      <t>p</t>
    </r>
    <r>
      <rPr>
        <b/>
        <sz val="10"/>
        <rFont val="Arial"/>
        <family val="0"/>
      </rPr>
      <t>-Value</t>
    </r>
  </si>
  <si>
    <t>a)</t>
  </si>
  <si>
    <t>b)</t>
  </si>
  <si>
    <t>c)</t>
  </si>
  <si>
    <t>d)</t>
  </si>
  <si>
    <t>e)</t>
  </si>
  <si>
    <t>Reject Ho</t>
  </si>
  <si>
    <t>CISCO-SANMINA</t>
  </si>
  <si>
    <t>Anwers</t>
  </si>
  <si>
    <t>:3.878298</t>
  </si>
  <si>
    <t>p-Value = 7.17E-26</t>
  </si>
  <si>
    <t>f)</t>
  </si>
  <si>
    <t>Yes, there is evidence that the variances of the CISCO and SANMINA opening prices during 2001-2005 were different.</t>
  </si>
  <si>
    <t xml:space="preserve">Reason1: Fobserved is bigger than Fupper_critical_value. </t>
  </si>
  <si>
    <t>Reason2: p-Value is smaller than the alpha level of 0.05.</t>
  </si>
  <si>
    <r>
      <t>t</t>
    </r>
    <r>
      <rPr>
        <sz val="10"/>
        <rFont val="Arial"/>
        <family val="2"/>
      </rPr>
      <t xml:space="preserve"> Value</t>
    </r>
  </si>
  <si>
    <t>CISCO</t>
  </si>
  <si>
    <t>SANMINA</t>
  </si>
  <si>
    <t>NASDAQ</t>
  </si>
  <si>
    <r>
      <t xml:space="preserve">Null Hypothesis                </t>
    </r>
    <r>
      <rPr>
        <b/>
        <sz val="10"/>
        <rFont val="Symbol"/>
        <family val="1"/>
      </rPr>
      <t>m</t>
    </r>
    <r>
      <rPr>
        <b/>
        <sz val="10"/>
        <rFont val="Arial"/>
        <family val="0"/>
      </rPr>
      <t>=</t>
    </r>
  </si>
  <si>
    <r>
      <t>t</t>
    </r>
    <r>
      <rPr>
        <b/>
        <sz val="10"/>
        <rFont val="Arial"/>
        <family val="2"/>
      </rPr>
      <t xml:space="preserve"> Test Statistic</t>
    </r>
  </si>
  <si>
    <t>Standard Error</t>
  </si>
  <si>
    <t>Skewness</t>
  </si>
  <si>
    <t>Open (Rounded)</t>
  </si>
  <si>
    <t>Trade Date (Formatted)</t>
  </si>
  <si>
    <t>t Test for Hypothesis of the Mean</t>
  </si>
  <si>
    <t>Below $15</t>
  </si>
  <si>
    <t>Number of data below $15</t>
  </si>
  <si>
    <t>Number of Successes</t>
  </si>
  <si>
    <t>Sample Proportion</t>
  </si>
  <si>
    <t>Z Value</t>
  </si>
  <si>
    <t>Standard Error of the Proportion</t>
  </si>
  <si>
    <t>95% confidence interval for the true proportion of weeks where the opening price fell below $15</t>
  </si>
  <si>
    <r>
      <t>H</t>
    </r>
    <r>
      <rPr>
        <b/>
        <vertAlign val="subscript"/>
        <sz val="12"/>
        <rFont val="Times New Roman"/>
        <family val="1"/>
      </rPr>
      <t>0</t>
    </r>
    <r>
      <rPr>
        <b/>
        <sz val="12"/>
        <rFont val="Times New Roman"/>
        <family val="1"/>
      </rPr>
      <t xml:space="preserve">: </t>
    </r>
    <r>
      <rPr>
        <b/>
        <sz val="12"/>
        <rFont val="Symbol"/>
        <family val="1"/>
      </rPr>
      <t>s</t>
    </r>
    <r>
      <rPr>
        <b/>
        <vertAlign val="subscript"/>
        <sz val="12"/>
        <rFont val="Times New Roman"/>
        <family val="1"/>
      </rPr>
      <t>1</t>
    </r>
    <r>
      <rPr>
        <b/>
        <vertAlign val="superscript"/>
        <sz val="12"/>
        <rFont val="Times New Roman"/>
        <family val="1"/>
      </rPr>
      <t>2</t>
    </r>
    <r>
      <rPr>
        <b/>
        <sz val="12"/>
        <rFont val="Times New Roman"/>
        <family val="1"/>
      </rPr>
      <t xml:space="preserve"> = </t>
    </r>
    <r>
      <rPr>
        <b/>
        <sz val="12"/>
        <rFont val="Symbol"/>
        <family val="1"/>
      </rPr>
      <t>s</t>
    </r>
    <r>
      <rPr>
        <b/>
        <vertAlign val="subscript"/>
        <sz val="12"/>
        <rFont val="Times New Roman"/>
        <family val="1"/>
      </rPr>
      <t>2</t>
    </r>
    <r>
      <rPr>
        <b/>
        <vertAlign val="superscript"/>
        <sz val="12"/>
        <rFont val="Times New Roman"/>
        <family val="1"/>
      </rPr>
      <t>2</t>
    </r>
  </si>
  <si>
    <r>
      <t>Reject H</t>
    </r>
    <r>
      <rPr>
        <b/>
        <vertAlign val="subscript"/>
        <sz val="12"/>
        <rFont val="Times New Roman"/>
        <family val="1"/>
      </rPr>
      <t>0</t>
    </r>
    <r>
      <rPr>
        <b/>
        <sz val="12"/>
        <rFont val="Times New Roman"/>
        <family val="1"/>
      </rPr>
      <t xml:space="preserve"> if F</t>
    </r>
    <r>
      <rPr>
        <b/>
        <vertAlign val="subscript"/>
        <sz val="12"/>
        <rFont val="Times New Roman"/>
        <family val="1"/>
      </rPr>
      <t>OBS</t>
    </r>
    <r>
      <rPr>
        <b/>
        <sz val="12"/>
        <rFont val="Times New Roman"/>
        <family val="1"/>
      </rPr>
      <t xml:space="preserve"> &gt; 1.276485</t>
    </r>
  </si>
  <si>
    <r>
      <t>F</t>
    </r>
    <r>
      <rPr>
        <b/>
        <vertAlign val="subscript"/>
        <sz val="12"/>
        <rFont val="Times New Roman"/>
        <family val="1"/>
      </rPr>
      <t>OBS</t>
    </r>
  </si>
  <si>
    <t>Hypothesis test performation to see if (at an alpha level of .05) there is any evidence that the variances of the CISCO and SANMINA opening prices during 2001-2005 were different</t>
  </si>
  <si>
    <t>Date was formatted.</t>
  </si>
  <si>
    <t>Opening data was rounded to nearest 10th.</t>
  </si>
  <si>
    <t>Statistics summary for CISCO, SANMINA and NASDAQ</t>
  </si>
  <si>
    <t>99% confidence interval estimation for the true mean opening price for the 5 year period. (sigma unknown)</t>
  </si>
  <si>
    <t>Quartile Calculations</t>
  </si>
  <si>
    <t>Initial first quartile rank</t>
  </si>
  <si>
    <t>first quartile:</t>
  </si>
  <si>
    <t>1st Quartile</t>
  </si>
  <si>
    <t>Initial third quartile rank</t>
  </si>
  <si>
    <t>3rd Quartile</t>
  </si>
  <si>
    <t>third quartile:</t>
  </si>
  <si>
    <t>Std. Deviation</t>
  </si>
  <si>
    <t>1 Std. Dev</t>
  </si>
  <si>
    <t>2 Std Dev.</t>
  </si>
  <si>
    <t>3 Std Dev</t>
  </si>
  <si>
    <t>Summary</t>
  </si>
  <si>
    <t>Dot Scale Diagram Analysis for CISCO and SANMINA</t>
  </si>
  <si>
    <t xml:space="preserve">As for the SANMINA data, it is seen that the shape of the diagram is extremely right skewed, again with a long tail to the right. This "extreme" can be supported by statistics, as well. According to the calculated statistics of the SANMINA data, the sample mean (10.95615) is greater than the median of the same data (8.1). And since the difference between the sample mean and the median is larger in SANMINA data, the skewness is more apparent than CISCO data. </t>
  </si>
  <si>
    <t xml:space="preserve">Since the difference between the sample mean and the median is larger in SANMINA data, the skewness is more apparent than CISCO data. Furthermore, it can be said that in CISCO diagram, since the difference between the sample mean and the median is close to 1, the shape is nearly symmetrical. </t>
  </si>
  <si>
    <t>Sample Variation</t>
  </si>
  <si>
    <t xml:space="preserve">It can be seen that, the range, the interquartile range, the sample variation and the standard deviation of SANMINA data are larger than those of the CISCO data, which means that the SANMINA data is much more dispersed than CISCO data and so the shape is extremely skewed. </t>
  </si>
  <si>
    <t>Looking for evidence, working at an alpha level of .01, that the true mean opening price of CISCO is different from 19.1.</t>
  </si>
  <si>
    <t xml:space="preserve">As it is seen from the diagrams above, the shape of the dot scale diagram of CISCO is slightly right skewed and has a long tail to the right. This description can also be supported by the statistics of the data. According to the calculated statististics, the sample mean of CISCO data (18.535) is greater than the median of the same data (18.2). </t>
  </si>
  <si>
    <r>
      <t>To be able support my argument about the shapes of the diagrams, I'd like to compare the ranges, the interquartile ranges, the variations and the standard deviations of CISCO and SANMINA data. By doing this, I'm willing to prove that the more spread out, or dispersed, the data are, the larger will be the range, the interquartile range, the variance and the standard deviation. ("</t>
    </r>
    <r>
      <rPr>
        <b/>
        <i/>
        <sz val="10"/>
        <rFont val="Arial"/>
        <family val="2"/>
      </rPr>
      <t>Statistics For Engineers</t>
    </r>
    <r>
      <rPr>
        <b/>
        <sz val="10"/>
        <rFont val="Arial"/>
        <family val="2"/>
      </rPr>
      <t>" text book, page: 118)</t>
    </r>
  </si>
  <si>
    <r>
      <t>H</t>
    </r>
    <r>
      <rPr>
        <b/>
        <vertAlign val="subscript"/>
        <sz val="12"/>
        <rFont val="Times New Roman"/>
        <family val="1"/>
      </rPr>
      <t>1</t>
    </r>
    <r>
      <rPr>
        <b/>
        <sz val="12"/>
        <rFont val="Times New Roman"/>
        <family val="1"/>
      </rPr>
      <t xml:space="preserve">: </t>
    </r>
    <r>
      <rPr>
        <b/>
        <sz val="12"/>
        <rFont val="Symbol"/>
        <family val="1"/>
      </rPr>
      <t>s</t>
    </r>
    <r>
      <rPr>
        <b/>
        <vertAlign val="subscript"/>
        <sz val="12"/>
        <rFont val="Times New Roman"/>
        <family val="1"/>
      </rPr>
      <t>1</t>
    </r>
    <r>
      <rPr>
        <b/>
        <vertAlign val="superscript"/>
        <sz val="12"/>
        <rFont val="Times New Roman"/>
        <family val="1"/>
      </rPr>
      <t>2</t>
    </r>
    <r>
      <rPr>
        <b/>
        <sz val="12"/>
        <rFont val="Times New Roman"/>
        <family val="1"/>
      </rPr>
      <t xml:space="preserve"> </t>
    </r>
    <r>
      <rPr>
        <b/>
        <sz val="12"/>
        <rFont val="Symbol"/>
        <family val="1"/>
      </rPr>
      <t>¹</t>
    </r>
    <r>
      <rPr>
        <b/>
        <sz val="12"/>
        <rFont val="Times New Roman"/>
        <family val="1"/>
      </rPr>
      <t xml:space="preserve"> </t>
    </r>
    <r>
      <rPr>
        <b/>
        <sz val="12"/>
        <rFont val="Symbol"/>
        <family val="1"/>
      </rPr>
      <t>s</t>
    </r>
    <r>
      <rPr>
        <b/>
        <vertAlign val="subscript"/>
        <sz val="12"/>
        <rFont val="Times New Roman"/>
        <family val="1"/>
      </rPr>
      <t>2</t>
    </r>
    <r>
      <rPr>
        <b/>
        <vertAlign val="superscript"/>
        <sz val="12"/>
        <rFont val="Times New Roman"/>
        <family val="1"/>
      </rPr>
      <t xml:space="preserve">2 </t>
    </r>
  </si>
  <si>
    <t>According to the results of Question 5, there is  99% confidence that the true mean of the opening price of of CISCO is between 17.83 and 19.24. Since this interval includes 19.1,   there is no evidence to prove that the true mean is different from 19.1. So, we can not reject the null hypothesis.</t>
  </si>
  <si>
    <t>9.58 ≤ µ ≤ 12.34</t>
  </si>
  <si>
    <t>1382.13 ≤ µ ≤ 1476.87</t>
  </si>
  <si>
    <t>95% CI for CISCO: 0.148 ≤ µ ≤ 0.244</t>
  </si>
  <si>
    <t>95% CI for SANMINA: 0.751 ≤ µ ≤ 0.849</t>
  </si>
  <si>
    <t>Margin of Error = ± 0.048266483</t>
  </si>
  <si>
    <t>Margin of Error = ± 0.048620651</t>
  </si>
  <si>
    <t xml:space="preserve"> 0.751379349 ≤ p ≤ 0.848620651</t>
  </si>
  <si>
    <t xml:space="preserve"> 0.147887363 ≤ p ≤ 0.244420329</t>
  </si>
  <si>
    <t>17.83 ≤ µ ≤ 19.24</t>
  </si>
  <si>
    <t>Please notice that,  I used the "IF" function on the opening data of CISCO and SANMINA to determine the data below $15. I also used "COUNT" function  to find the number of data which is below $15. The equations can be seen on columns L, M, R and S, respectively.</t>
  </si>
  <si>
    <t>Margin of Error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</si>
</sst>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mmm\-yyyy"/>
    <numFmt numFmtId="166" formatCode="0.000"/>
    <numFmt numFmtId="167" formatCode="0.0000"/>
    <numFmt numFmtId="168" formatCode="0.00000"/>
    <numFmt numFmtId="169" formatCode="0.00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0.0000000"/>
    <numFmt numFmtId="176" formatCode="0.00000000"/>
    <numFmt numFmtId="177" formatCode="0.000000000"/>
    <numFmt numFmtId="178" formatCode="0.0000000000"/>
    <numFmt numFmtId="179" formatCode="0.00000000000"/>
    <numFmt numFmtId="180" formatCode="0.000000000000"/>
    <numFmt numFmtId="181" formatCode="0.0000000000000"/>
    <numFmt numFmtId="182" formatCode="0.00000000000000"/>
    <numFmt numFmtId="183" formatCode="0.000000000000000"/>
    <numFmt numFmtId="184" formatCode="0.0000000000000000"/>
    <numFmt numFmtId="185" formatCode="0.00000000000000000"/>
    <numFmt numFmtId="186" formatCode="0.000000000000000000"/>
    <numFmt numFmtId="187" formatCode="0.00000000;[Red]0.00000000"/>
  </numFmts>
  <fonts count="19">
    <font>
      <sz val="10"/>
      <name val="Arial"/>
      <family val="0"/>
    </font>
    <font>
      <sz val="10"/>
      <color indexed="8"/>
      <name val="Arial"/>
      <family val="0"/>
    </font>
    <font>
      <b/>
      <sz val="10"/>
      <color indexed="8"/>
      <name val="Arial"/>
      <family val="2"/>
    </font>
    <font>
      <b/>
      <sz val="10"/>
      <color indexed="53"/>
      <name val="Arial"/>
      <family val="2"/>
    </font>
    <font>
      <b/>
      <sz val="10"/>
      <name val="Arial"/>
      <family val="2"/>
    </font>
    <font>
      <b/>
      <i/>
      <sz val="10"/>
      <name val="Arial"/>
      <family val="2"/>
    </font>
    <font>
      <i/>
      <sz val="10"/>
      <name val="Arial"/>
      <family val="2"/>
    </font>
    <font>
      <b/>
      <sz val="10"/>
      <name val="Symbol"/>
      <family val="1"/>
    </font>
    <font>
      <b/>
      <sz val="12"/>
      <name val="Times New Roman"/>
      <family val="1"/>
    </font>
    <font>
      <b/>
      <vertAlign val="subscript"/>
      <sz val="12"/>
      <name val="Times New Roman"/>
      <family val="1"/>
    </font>
    <font>
      <b/>
      <sz val="12"/>
      <name val="Symbol"/>
      <family val="1"/>
    </font>
    <font>
      <b/>
      <vertAlign val="superscript"/>
      <sz val="12"/>
      <name val="Times New Roman"/>
      <family val="1"/>
    </font>
    <font>
      <b/>
      <sz val="15.5"/>
      <name val="Arial"/>
      <family val="0"/>
    </font>
    <font>
      <sz val="12"/>
      <name val="Arial"/>
      <family val="0"/>
    </font>
    <font>
      <sz val="11"/>
      <name val="Arial"/>
      <family val="2"/>
    </font>
    <font>
      <b/>
      <sz val="12"/>
      <name val="Arial"/>
      <family val="0"/>
    </font>
    <font>
      <sz val="10.5"/>
      <name val="Arial"/>
      <family val="0"/>
    </font>
    <font>
      <sz val="8.5"/>
      <name val="Arial"/>
      <family val="2"/>
    </font>
    <font>
      <b/>
      <sz val="10"/>
      <color indexed="10"/>
      <name val="Arial"/>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47">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medium"/>
      <right style="thin"/>
      <top>
        <color indexed="63"/>
      </top>
      <bottom style="medium"/>
    </border>
    <border>
      <left style="thin"/>
      <right style="thin"/>
      <top>
        <color indexed="63"/>
      </top>
      <bottom style="thin"/>
    </border>
    <border>
      <left style="medium"/>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thin"/>
      <top style="medium"/>
      <bottom style="thin"/>
    </border>
    <border>
      <left style="medium"/>
      <right style="medium"/>
      <top>
        <color indexed="63"/>
      </top>
      <bottom>
        <color indexed="63"/>
      </bottom>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xf>
    <xf numFmtId="15" fontId="1" fillId="2" borderId="3" xfId="0" applyNumberFormat="1" applyFont="1" applyFill="1" applyBorder="1" applyAlignment="1">
      <alignment/>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xf>
    <xf numFmtId="0" fontId="0" fillId="0" borderId="0" xfId="0" applyBorder="1" applyAlignment="1">
      <alignment/>
    </xf>
    <xf numFmtId="0" fontId="0" fillId="0" borderId="0" xfId="0" applyFill="1" applyAlignment="1">
      <alignment/>
    </xf>
    <xf numFmtId="0" fontId="0" fillId="3" borderId="1" xfId="0" applyFill="1" applyBorder="1" applyAlignment="1">
      <alignment/>
    </xf>
    <xf numFmtId="15" fontId="1" fillId="2" borderId="4" xfId="0" applyNumberFormat="1" applyFont="1" applyFill="1" applyBorder="1" applyAlignment="1">
      <alignment/>
    </xf>
    <xf numFmtId="0" fontId="4" fillId="4" borderId="3" xfId="0" applyFont="1" applyFill="1" applyBorder="1" applyAlignment="1">
      <alignment/>
    </xf>
    <xf numFmtId="0" fontId="4" fillId="4" borderId="5" xfId="0" applyFont="1" applyFill="1" applyBorder="1" applyAlignment="1">
      <alignment/>
    </xf>
    <xf numFmtId="0" fontId="4" fillId="4" borderId="3" xfId="0" applyFont="1" applyFill="1" applyBorder="1" applyAlignment="1">
      <alignment horizontal="centerContinuous"/>
    </xf>
    <xf numFmtId="0" fontId="4" fillId="4" borderId="5" xfId="0" applyFont="1" applyFill="1" applyBorder="1" applyAlignment="1">
      <alignment horizontal="centerContinuous"/>
    </xf>
    <xf numFmtId="0" fontId="4" fillId="4" borderId="3" xfId="0" applyFont="1" applyFill="1" applyBorder="1" applyAlignment="1">
      <alignment/>
    </xf>
    <xf numFmtId="0" fontId="5" fillId="3" borderId="3" xfId="0" applyFont="1" applyFill="1" applyBorder="1" applyAlignment="1">
      <alignment/>
    </xf>
    <xf numFmtId="0" fontId="4" fillId="3" borderId="5" xfId="0" applyFont="1" applyFill="1" applyBorder="1" applyAlignment="1">
      <alignment/>
    </xf>
    <xf numFmtId="0" fontId="0" fillId="0" borderId="3" xfId="0" applyFont="1" applyFill="1" applyBorder="1" applyAlignment="1">
      <alignment/>
    </xf>
    <xf numFmtId="0" fontId="0" fillId="0" borderId="5" xfId="0" applyFont="1" applyFill="1" applyBorder="1" applyAlignment="1">
      <alignment/>
    </xf>
    <xf numFmtId="0" fontId="4" fillId="3" borderId="3" xfId="0" applyFont="1" applyFill="1" applyBorder="1" applyAlignment="1">
      <alignment horizontal="centerContinuous"/>
    </xf>
    <xf numFmtId="0" fontId="4" fillId="3" borderId="5" xfId="0" applyFont="1" applyFill="1" applyBorder="1" applyAlignment="1">
      <alignment horizontal="centerContinuous"/>
    </xf>
    <xf numFmtId="0" fontId="4" fillId="3" borderId="3" xfId="0" applyFont="1" applyFill="1" applyBorder="1" applyAlignment="1">
      <alignment/>
    </xf>
    <xf numFmtId="0" fontId="4" fillId="3" borderId="5" xfId="0" applyFont="1" applyFill="1" applyBorder="1" applyAlignment="1">
      <alignment/>
    </xf>
    <xf numFmtId="0" fontId="4" fillId="3" borderId="4" xfId="0" applyFont="1" applyFill="1" applyBorder="1" applyAlignment="1">
      <alignment horizontal="centerContinuous"/>
    </xf>
    <xf numFmtId="0" fontId="4" fillId="3" borderId="6" xfId="0" applyFont="1" applyFill="1" applyBorder="1" applyAlignment="1">
      <alignment horizontal="centerContinuous"/>
    </xf>
    <xf numFmtId="0" fontId="0" fillId="0" borderId="3" xfId="0" applyFont="1" applyBorder="1" applyAlignment="1">
      <alignment/>
    </xf>
    <xf numFmtId="0" fontId="0" fillId="0" borderId="5" xfId="0" applyFont="1" applyBorder="1" applyAlignment="1">
      <alignment/>
    </xf>
    <xf numFmtId="0" fontId="4" fillId="3" borderId="1" xfId="0" applyFont="1" applyFill="1" applyBorder="1" applyAlignment="1">
      <alignment horizontal="center"/>
    </xf>
    <xf numFmtId="0" fontId="2" fillId="2" borderId="7" xfId="0" applyFont="1" applyFill="1" applyBorder="1" applyAlignment="1">
      <alignment horizontal="left" wrapText="1"/>
    </xf>
    <xf numFmtId="0" fontId="4" fillId="2" borderId="8" xfId="0" applyFont="1" applyFill="1" applyBorder="1" applyAlignment="1">
      <alignment wrapText="1"/>
    </xf>
    <xf numFmtId="0" fontId="4" fillId="3" borderId="1" xfId="0" applyFont="1" applyFill="1" applyBorder="1" applyAlignment="1">
      <alignment horizontal="center" vertical="center"/>
    </xf>
    <xf numFmtId="0" fontId="4" fillId="3" borderId="1" xfId="0" applyFont="1" applyFill="1" applyBorder="1" applyAlignment="1">
      <alignment horizontal="center" wrapText="1"/>
    </xf>
    <xf numFmtId="0" fontId="0" fillId="2" borderId="1" xfId="0" applyFill="1" applyBorder="1" applyAlignment="1">
      <alignment horizontal="center"/>
    </xf>
    <xf numFmtId="0" fontId="0" fillId="0" borderId="0" xfId="0" applyAlignment="1">
      <alignment horizontal="center"/>
    </xf>
    <xf numFmtId="0" fontId="0" fillId="3" borderId="0" xfId="0" applyFill="1" applyAlignment="1">
      <alignment horizontal="center"/>
    </xf>
    <xf numFmtId="0" fontId="0" fillId="0" borderId="1" xfId="0" applyBorder="1" applyAlignment="1">
      <alignment horizontal="centerContinuous"/>
    </xf>
    <xf numFmtId="0" fontId="4" fillId="4" borderId="5" xfId="0" applyFont="1" applyFill="1" applyBorder="1" applyAlignment="1" applyProtection="1">
      <alignment/>
      <protection locked="0"/>
    </xf>
    <xf numFmtId="9" fontId="4" fillId="4" borderId="5" xfId="19" applyFont="1" applyFill="1" applyBorder="1" applyAlignment="1">
      <alignment/>
    </xf>
    <xf numFmtId="0" fontId="4" fillId="0" borderId="9" xfId="0" applyFont="1" applyFill="1" applyBorder="1" applyAlignment="1">
      <alignment/>
    </xf>
    <xf numFmtId="0" fontId="4" fillId="3" borderId="4" xfId="0" applyFont="1" applyFill="1" applyBorder="1" applyAlignment="1">
      <alignment/>
    </xf>
    <xf numFmtId="0" fontId="4" fillId="3" borderId="6" xfId="0" applyFont="1" applyFill="1" applyBorder="1" applyAlignment="1">
      <alignment/>
    </xf>
    <xf numFmtId="0" fontId="0" fillId="3" borderId="0" xfId="0" applyFill="1" applyBorder="1" applyAlignment="1">
      <alignment horizontal="center"/>
    </xf>
    <xf numFmtId="0" fontId="4" fillId="0" borderId="10" xfId="0" applyFont="1" applyBorder="1" applyAlignment="1">
      <alignment horizontal="centerContinuous"/>
    </xf>
    <xf numFmtId="0" fontId="0" fillId="0" borderId="11" xfId="0" applyBorder="1" applyAlignment="1">
      <alignment horizontal="centerContinuous"/>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2" fillId="2" borderId="12" xfId="0" applyFont="1" applyFill="1" applyBorder="1" applyAlignment="1">
      <alignment horizontal="left" vertical="center"/>
    </xf>
    <xf numFmtId="0" fontId="4" fillId="4" borderId="13" xfId="0" applyFont="1" applyFill="1" applyBorder="1" applyAlignment="1">
      <alignment horizontal="centerContinuous"/>
    </xf>
    <xf numFmtId="0" fontId="0" fillId="4" borderId="14" xfId="0" applyFill="1" applyBorder="1" applyAlignment="1">
      <alignment horizontal="centerContinuous"/>
    </xf>
    <xf numFmtId="0" fontId="4" fillId="4" borderId="5" xfId="0" applyFont="1" applyFill="1" applyBorder="1" applyAlignment="1" applyProtection="1">
      <alignment/>
      <protection locked="0"/>
    </xf>
    <xf numFmtId="9" fontId="4" fillId="4" borderId="5" xfId="19" applyFont="1" applyFill="1" applyBorder="1" applyAlignment="1" applyProtection="1">
      <alignment/>
      <protection locked="0"/>
    </xf>
    <xf numFmtId="0" fontId="6" fillId="0" borderId="3" xfId="0" applyFont="1" applyBorder="1" applyAlignment="1">
      <alignment/>
    </xf>
    <xf numFmtId="2" fontId="4" fillId="3" borderId="5" xfId="0" applyNumberFormat="1" applyFont="1" applyFill="1" applyBorder="1" applyAlignment="1">
      <alignment/>
    </xf>
    <xf numFmtId="0" fontId="4" fillId="5" borderId="4" xfId="0" applyFont="1" applyFill="1" applyBorder="1" applyAlignment="1">
      <alignment/>
    </xf>
    <xf numFmtId="0" fontId="4" fillId="5" borderId="6"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ill="1" applyBorder="1" applyAlignment="1">
      <alignment/>
    </xf>
    <xf numFmtId="0" fontId="0" fillId="0" borderId="0" xfId="0" applyFont="1" applyAlignment="1">
      <alignment horizontal="center" wrapText="1"/>
    </xf>
    <xf numFmtId="0" fontId="4" fillId="3" borderId="8" xfId="0" applyFont="1" applyFill="1" applyBorder="1" applyAlignment="1">
      <alignment horizontal="center" wrapText="1"/>
    </xf>
    <xf numFmtId="0" fontId="2" fillId="3" borderId="7" xfId="0" applyFont="1" applyFill="1" applyBorder="1" applyAlignment="1">
      <alignment horizontal="center" wrapText="1"/>
    </xf>
    <xf numFmtId="0" fontId="2" fillId="2" borderId="12" xfId="0" applyFont="1" applyFill="1" applyBorder="1" applyAlignment="1">
      <alignment horizontal="center" vertical="center"/>
    </xf>
    <xf numFmtId="0" fontId="4" fillId="3" borderId="0" xfId="0" applyFont="1" applyFill="1" applyBorder="1" applyAlignment="1">
      <alignment horizontal="left" wrapText="1"/>
    </xf>
    <xf numFmtId="0" fontId="4" fillId="3" borderId="18" xfId="0" applyFont="1" applyFill="1" applyBorder="1" applyAlignment="1">
      <alignment horizontal="left" wrapText="1"/>
    </xf>
    <xf numFmtId="0" fontId="4" fillId="4" borderId="9" xfId="0" applyFont="1" applyFill="1" applyBorder="1" applyAlignment="1">
      <alignment/>
    </xf>
    <xf numFmtId="0" fontId="4" fillId="4" borderId="9" xfId="0" applyFont="1" applyFill="1" applyBorder="1" applyAlignment="1">
      <alignment/>
    </xf>
    <xf numFmtId="0" fontId="0" fillId="0" borderId="9" xfId="0" applyFont="1" applyBorder="1" applyAlignment="1">
      <alignment/>
    </xf>
    <xf numFmtId="0" fontId="5" fillId="3" borderId="9" xfId="0" applyFont="1" applyFill="1" applyBorder="1" applyAlignment="1">
      <alignment/>
    </xf>
    <xf numFmtId="0" fontId="4" fillId="3" borderId="9" xfId="0" applyFont="1" applyFill="1" applyBorder="1" applyAlignment="1">
      <alignment horizontal="centerContinuous"/>
    </xf>
    <xf numFmtId="0" fontId="4" fillId="3" borderId="9" xfId="0" applyFont="1" applyFill="1" applyBorder="1" applyAlignment="1">
      <alignment/>
    </xf>
    <xf numFmtId="0" fontId="0" fillId="0" borderId="19" xfId="0" applyBorder="1" applyAlignment="1">
      <alignment/>
    </xf>
    <xf numFmtId="0" fontId="4" fillId="0" borderId="20" xfId="0" applyFont="1" applyBorder="1" applyAlignment="1">
      <alignment horizontal="left"/>
    </xf>
    <xf numFmtId="0" fontId="0" fillId="0" borderId="20" xfId="0" applyBorder="1" applyAlignment="1">
      <alignment horizontal="centerContinuous"/>
    </xf>
    <xf numFmtId="0" fontId="0" fillId="0" borderId="21" xfId="0" applyBorder="1" applyAlignment="1">
      <alignment horizontal="centerContinuous"/>
    </xf>
    <xf numFmtId="0" fontId="0" fillId="0" borderId="22" xfId="0" applyBorder="1" applyAlignment="1">
      <alignment/>
    </xf>
    <xf numFmtId="0" fontId="0" fillId="0" borderId="0" xfId="0" applyFont="1" applyBorder="1" applyAlignment="1">
      <alignment horizontal="right"/>
    </xf>
    <xf numFmtId="0" fontId="0" fillId="0" borderId="0" xfId="0" applyFont="1" applyBorder="1" applyAlignment="1">
      <alignment/>
    </xf>
    <xf numFmtId="0" fontId="0" fillId="0" borderId="23" xfId="0" applyBorder="1" applyAlignment="1">
      <alignment/>
    </xf>
    <xf numFmtId="0" fontId="0" fillId="0" borderId="0" xfId="0" applyFont="1" applyBorder="1" applyAlignment="1">
      <alignment horizontal="right"/>
    </xf>
    <xf numFmtId="0" fontId="0" fillId="0" borderId="23" xfId="0" applyFont="1" applyBorder="1" applyAlignment="1">
      <alignment/>
    </xf>
    <xf numFmtId="0" fontId="0" fillId="0" borderId="0" xfId="0" applyFont="1" applyBorder="1" applyAlignment="1">
      <alignment/>
    </xf>
    <xf numFmtId="0" fontId="0" fillId="0" borderId="23" xfId="0" applyFont="1" applyBorder="1" applyAlignment="1">
      <alignment/>
    </xf>
    <xf numFmtId="0" fontId="0" fillId="0" borderId="24" xfId="0" applyBorder="1" applyAlignment="1">
      <alignment/>
    </xf>
    <xf numFmtId="0" fontId="0" fillId="0" borderId="25" xfId="0" applyFont="1" applyBorder="1" applyAlignment="1">
      <alignment horizontal="right"/>
    </xf>
    <xf numFmtId="0" fontId="0" fillId="0" borderId="26" xfId="0" applyFont="1" applyBorder="1" applyAlignment="1">
      <alignment horizontal="center"/>
    </xf>
    <xf numFmtId="0" fontId="0" fillId="0" borderId="0" xfId="0" applyAlignment="1" quotePrefix="1">
      <alignment/>
    </xf>
    <xf numFmtId="0" fontId="0" fillId="0" borderId="0" xfId="0" applyFont="1" applyBorder="1" applyAlignment="1" quotePrefix="1">
      <alignment/>
    </xf>
    <xf numFmtId="0" fontId="0" fillId="0" borderId="26" xfId="0" applyBorder="1" applyAlignment="1">
      <alignment/>
    </xf>
    <xf numFmtId="0" fontId="0" fillId="3" borderId="22" xfId="0" applyFont="1" applyFill="1" applyBorder="1" applyAlignment="1">
      <alignment/>
    </xf>
    <xf numFmtId="167" fontId="0" fillId="3" borderId="23" xfId="0" applyNumberFormat="1" applyFont="1" applyFill="1" applyBorder="1" applyAlignment="1">
      <alignment/>
    </xf>
    <xf numFmtId="0" fontId="0" fillId="3" borderId="22" xfId="0" applyFont="1" applyFill="1" applyBorder="1" applyAlignment="1" quotePrefix="1">
      <alignment/>
    </xf>
    <xf numFmtId="0" fontId="0" fillId="3" borderId="24" xfId="0" applyFont="1" applyFill="1" applyBorder="1" applyAlignment="1">
      <alignment/>
    </xf>
    <xf numFmtId="167" fontId="0" fillId="3" borderId="26" xfId="0" applyNumberFormat="1" applyFont="1" applyFill="1" applyBorder="1" applyAlignment="1">
      <alignment/>
    </xf>
    <xf numFmtId="0" fontId="0" fillId="3" borderId="18" xfId="0" applyFill="1" applyBorder="1" applyAlignment="1">
      <alignment horizontal="center"/>
    </xf>
    <xf numFmtId="0" fontId="0" fillId="0" borderId="1" xfId="0" applyBorder="1" applyAlignment="1">
      <alignment/>
    </xf>
    <xf numFmtId="0" fontId="4" fillId="3" borderId="1" xfId="0" applyFont="1" applyFill="1" applyBorder="1" applyAlignment="1">
      <alignment/>
    </xf>
    <xf numFmtId="0" fontId="4" fillId="3" borderId="1" xfId="0" applyFont="1" applyFill="1" applyBorder="1" applyAlignment="1">
      <alignment/>
    </xf>
    <xf numFmtId="0" fontId="4" fillId="0" borderId="3" xfId="0" applyFont="1" applyFill="1" applyBorder="1" applyAlignment="1">
      <alignment/>
    </xf>
    <xf numFmtId="0" fontId="4" fillId="0" borderId="5" xfId="0" applyFont="1" applyFill="1" applyBorder="1" applyAlignment="1">
      <alignment/>
    </xf>
    <xf numFmtId="10" fontId="4" fillId="0" borderId="5" xfId="0" applyNumberFormat="1" applyFont="1" applyBorder="1" applyAlignment="1">
      <alignment/>
    </xf>
    <xf numFmtId="0" fontId="4" fillId="0" borderId="4" xfId="0" applyFont="1" applyFill="1" applyBorder="1" applyAlignment="1">
      <alignment/>
    </xf>
    <xf numFmtId="0" fontId="4" fillId="0" borderId="6" xfId="0" applyFont="1" applyFill="1" applyBorder="1" applyAlignment="1">
      <alignment/>
    </xf>
    <xf numFmtId="0" fontId="4" fillId="3" borderId="2" xfId="0" applyFont="1" applyFill="1" applyBorder="1" applyAlignment="1">
      <alignment/>
    </xf>
    <xf numFmtId="0" fontId="4" fillId="3" borderId="0" xfId="0" applyFont="1" applyFill="1" applyBorder="1" applyAlignment="1">
      <alignment horizontal="center"/>
    </xf>
    <xf numFmtId="0" fontId="8" fillId="0" borderId="0" xfId="0" applyFont="1" applyFill="1" applyBorder="1" applyAlignment="1">
      <alignment horizontal="left"/>
    </xf>
    <xf numFmtId="0" fontId="4" fillId="3" borderId="18" xfId="0" applyFont="1"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xf>
    <xf numFmtId="0" fontId="4" fillId="0" borderId="0" xfId="0" applyFont="1" applyFill="1" applyBorder="1" applyAlignment="1">
      <alignment horizontal="left"/>
    </xf>
    <xf numFmtId="0" fontId="4" fillId="3" borderId="0" xfId="0" applyFont="1" applyFill="1" applyBorder="1" applyAlignment="1">
      <alignment horizontal="right"/>
    </xf>
    <xf numFmtId="0" fontId="8" fillId="3" borderId="0" xfId="0" applyFont="1" applyFill="1" applyBorder="1" applyAlignment="1">
      <alignment horizontal="left"/>
    </xf>
    <xf numFmtId="0" fontId="8" fillId="3" borderId="0" xfId="0" applyFont="1" applyFill="1" applyBorder="1" applyAlignment="1">
      <alignment/>
    </xf>
    <xf numFmtId="0" fontId="0" fillId="0" borderId="27" xfId="0" applyBorder="1" applyAlignment="1">
      <alignment horizontal="centerContinuous"/>
    </xf>
    <xf numFmtId="0" fontId="0" fillId="0" borderId="27" xfId="0" applyBorder="1" applyAlignment="1">
      <alignment horizontal="left"/>
    </xf>
    <xf numFmtId="0" fontId="8" fillId="3" borderId="18" xfId="0" applyFont="1" applyFill="1" applyBorder="1" applyAlignment="1">
      <alignment horizontal="left"/>
    </xf>
    <xf numFmtId="0" fontId="4" fillId="3" borderId="18" xfId="0" applyFont="1" applyFill="1" applyBorder="1" applyAlignment="1">
      <alignment horizontal="left"/>
    </xf>
    <xf numFmtId="0" fontId="4" fillId="4" borderId="18" xfId="0" applyFont="1" applyFill="1" applyBorder="1" applyAlignment="1">
      <alignment/>
    </xf>
    <xf numFmtId="0" fontId="4" fillId="0" borderId="18" xfId="0" applyFont="1" applyFill="1" applyBorder="1" applyAlignment="1">
      <alignment/>
    </xf>
    <xf numFmtId="0" fontId="0" fillId="0" borderId="18" xfId="0" applyFont="1" applyBorder="1" applyAlignment="1">
      <alignment/>
    </xf>
    <xf numFmtId="0" fontId="4" fillId="3" borderId="18" xfId="0" applyFont="1" applyFill="1" applyBorder="1" applyAlignment="1">
      <alignment/>
    </xf>
    <xf numFmtId="0" fontId="4" fillId="3" borderId="18" xfId="0" applyFont="1" applyFill="1" applyBorder="1" applyAlignment="1">
      <alignment horizontal="centerContinuous"/>
    </xf>
    <xf numFmtId="0" fontId="4" fillId="3" borderId="18" xfId="0" applyFont="1" applyFill="1" applyBorder="1" applyAlignment="1">
      <alignment/>
    </xf>
    <xf numFmtId="0" fontId="4" fillId="3" borderId="28" xfId="0" applyFont="1" applyFill="1" applyBorder="1" applyAlignment="1">
      <alignment horizontal="centerContinuous"/>
    </xf>
    <xf numFmtId="0" fontId="4" fillId="3" borderId="29" xfId="0" applyFont="1" applyFill="1" applyBorder="1" applyAlignment="1">
      <alignment horizontal="centerContinuous"/>
    </xf>
    <xf numFmtId="0" fontId="4" fillId="3" borderId="9"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30"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5" xfId="0" applyFont="1" applyFill="1" applyBorder="1" applyAlignment="1">
      <alignment horizontal="center"/>
    </xf>
    <xf numFmtId="0" fontId="4" fillId="3" borderId="31" xfId="0" applyFont="1" applyFill="1" applyBorder="1" applyAlignment="1">
      <alignment horizontal="center"/>
    </xf>
    <xf numFmtId="0" fontId="0" fillId="3" borderId="29" xfId="0" applyFill="1" applyBorder="1" applyAlignment="1">
      <alignment horizontal="center"/>
    </xf>
    <xf numFmtId="0" fontId="0" fillId="3" borderId="32" xfId="0" applyFill="1" applyBorder="1" applyAlignment="1">
      <alignment horizontal="center"/>
    </xf>
    <xf numFmtId="187" fontId="4" fillId="5" borderId="6" xfId="0" applyNumberFormat="1" applyFont="1" applyFill="1" applyBorder="1" applyAlignment="1">
      <alignment/>
    </xf>
    <xf numFmtId="177" fontId="4" fillId="5" borderId="6" xfId="0" applyNumberFormat="1" applyFont="1" applyFill="1" applyBorder="1" applyAlignment="1">
      <alignment/>
    </xf>
    <xf numFmtId="0" fontId="0" fillId="0" borderId="0" xfId="0" applyFont="1" applyBorder="1" applyAlignment="1">
      <alignment horizontal="center"/>
    </xf>
    <xf numFmtId="0" fontId="0" fillId="0" borderId="23" xfId="0" applyFont="1" applyBorder="1" applyAlignment="1">
      <alignment horizontal="center"/>
    </xf>
    <xf numFmtId="0" fontId="4" fillId="3" borderId="33" xfId="0" applyFont="1" applyFill="1" applyBorder="1" applyAlignment="1">
      <alignment horizontal="center"/>
    </xf>
    <xf numFmtId="0" fontId="4" fillId="3" borderId="27" xfId="0" applyFont="1" applyFill="1" applyBorder="1" applyAlignment="1">
      <alignment horizontal="center"/>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4" fillId="3" borderId="1" xfId="0" applyFont="1" applyFill="1" applyBorder="1" applyAlignment="1">
      <alignment horizontal="left"/>
    </xf>
    <xf numFmtId="0" fontId="0" fillId="0" borderId="20" xfId="0" applyBorder="1" applyAlignment="1">
      <alignment horizontal="center"/>
    </xf>
    <xf numFmtId="0" fontId="0" fillId="3" borderId="34" xfId="0" applyFill="1" applyBorder="1" applyAlignment="1">
      <alignment horizontal="center"/>
    </xf>
    <xf numFmtId="0" fontId="0" fillId="3" borderId="35" xfId="0" applyFill="1" applyBorder="1" applyAlignment="1">
      <alignment horizontal="center"/>
    </xf>
    <xf numFmtId="0" fontId="0" fillId="3" borderId="36" xfId="0" applyFill="1" applyBorder="1" applyAlignment="1">
      <alignment horizontal="center"/>
    </xf>
    <xf numFmtId="0" fontId="0" fillId="3" borderId="13" xfId="0" applyFill="1" applyBorder="1" applyAlignment="1">
      <alignment horizontal="center"/>
    </xf>
    <xf numFmtId="0" fontId="0" fillId="3" borderId="20" xfId="0" applyFill="1" applyBorder="1" applyAlignment="1">
      <alignment horizont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0" xfId="0" applyFill="1" applyBorder="1" applyAlignment="1">
      <alignment horizontal="center"/>
    </xf>
    <xf numFmtId="0" fontId="0" fillId="3" borderId="18" xfId="0" applyFill="1" applyBorder="1" applyAlignment="1">
      <alignment horizontal="center"/>
    </xf>
    <xf numFmtId="0" fontId="0" fillId="3" borderId="28" xfId="0" applyFill="1" applyBorder="1" applyAlignment="1">
      <alignment horizontal="center"/>
    </xf>
    <xf numFmtId="0" fontId="0" fillId="3" borderId="37" xfId="0" applyFill="1" applyBorder="1" applyAlignment="1">
      <alignment horizontal="center"/>
    </xf>
    <xf numFmtId="0" fontId="4" fillId="3" borderId="22"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3" xfId="0" applyFont="1" applyFill="1" applyBorder="1" applyAlignment="1">
      <alignment horizontal="left"/>
    </xf>
    <xf numFmtId="0" fontId="4" fillId="3" borderId="2" xfId="0" applyFont="1" applyFill="1" applyBorder="1" applyAlignment="1">
      <alignment horizontal="left"/>
    </xf>
    <xf numFmtId="0" fontId="4" fillId="3" borderId="39" xfId="0" applyFont="1" applyFill="1" applyBorder="1" applyAlignment="1">
      <alignment horizontal="left"/>
    </xf>
    <xf numFmtId="0" fontId="4" fillId="3" borderId="16" xfId="0" applyFont="1" applyFill="1" applyBorder="1" applyAlignment="1">
      <alignment horizontal="left" wrapText="1"/>
    </xf>
    <xf numFmtId="0" fontId="4" fillId="3" borderId="17" xfId="0" applyFont="1" applyFill="1" applyBorder="1" applyAlignment="1">
      <alignment horizontal="left" wrapText="1"/>
    </xf>
    <xf numFmtId="0" fontId="4" fillId="3" borderId="0" xfId="0" applyFont="1" applyFill="1" applyBorder="1" applyAlignment="1">
      <alignment horizontal="left" wrapText="1"/>
    </xf>
    <xf numFmtId="0" fontId="4" fillId="3" borderId="18" xfId="0" applyFont="1" applyFill="1" applyBorder="1" applyAlignment="1">
      <alignment horizontal="left" wrapText="1"/>
    </xf>
    <xf numFmtId="0" fontId="4" fillId="3" borderId="16" xfId="0" applyFont="1" applyFill="1" applyBorder="1" applyAlignment="1">
      <alignment horizontal="center"/>
    </xf>
    <xf numFmtId="0" fontId="0" fillId="3" borderId="17" xfId="0" applyFill="1" applyBorder="1" applyAlignment="1">
      <alignment horizontal="center"/>
    </xf>
    <xf numFmtId="0" fontId="4" fillId="3" borderId="37" xfId="0" applyFont="1" applyFill="1" applyBorder="1" applyAlignment="1">
      <alignment horizontal="left" wrapText="1"/>
    </xf>
    <xf numFmtId="0" fontId="4" fillId="3" borderId="29" xfId="0" applyFont="1" applyFill="1" applyBorder="1" applyAlignment="1">
      <alignment horizontal="left" wrapText="1"/>
    </xf>
    <xf numFmtId="0" fontId="4" fillId="3" borderId="0" xfId="0" applyFont="1" applyFill="1" applyBorder="1" applyAlignment="1">
      <alignment horizontal="left"/>
    </xf>
    <xf numFmtId="0" fontId="4" fillId="3" borderId="18" xfId="0" applyFont="1" applyFill="1" applyBorder="1" applyAlignment="1">
      <alignment horizontal="left"/>
    </xf>
    <xf numFmtId="0" fontId="0" fillId="0" borderId="28"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 fillId="3" borderId="0" xfId="0" applyFont="1" applyFill="1" applyBorder="1" applyAlignment="1">
      <alignment horizontal="right" vertical="center"/>
    </xf>
    <xf numFmtId="0" fontId="8" fillId="3" borderId="0" xfId="0" applyFont="1" applyFill="1" applyBorder="1" applyAlignment="1">
      <alignment horizontal="left"/>
    </xf>
    <xf numFmtId="0" fontId="8" fillId="3" borderId="18" xfId="0" applyFont="1" applyFill="1" applyBorder="1" applyAlignment="1">
      <alignment horizontal="left"/>
    </xf>
    <xf numFmtId="0" fontId="4" fillId="3" borderId="0" xfId="0" applyFont="1" applyFill="1" applyBorder="1" applyAlignment="1">
      <alignment horizontal="center"/>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4" fillId="3" borderId="28" xfId="0" applyFont="1" applyFill="1" applyBorder="1" applyAlignment="1">
      <alignment horizontal="center" wrapText="1"/>
    </xf>
    <xf numFmtId="0" fontId="4" fillId="3" borderId="37" xfId="0" applyFont="1" applyFill="1" applyBorder="1" applyAlignment="1">
      <alignment horizontal="center" wrapText="1"/>
    </xf>
    <xf numFmtId="0" fontId="4" fillId="3" borderId="29" xfId="0" applyFont="1" applyFill="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4" borderId="3" xfId="0" applyFont="1" applyFill="1" applyBorder="1" applyAlignment="1">
      <alignment horizontal="center"/>
    </xf>
    <xf numFmtId="0" fontId="4" fillId="4" borderId="5" xfId="0" applyFont="1" applyFill="1" applyBorder="1" applyAlignment="1">
      <alignment horizontal="center"/>
    </xf>
    <xf numFmtId="0" fontId="0" fillId="0" borderId="3" xfId="0" applyFont="1" applyFill="1" applyBorder="1" applyAlignment="1">
      <alignment horizontal="center"/>
    </xf>
    <xf numFmtId="0" fontId="0" fillId="0" borderId="5" xfId="0" applyFont="1" applyFill="1" applyBorder="1" applyAlignment="1">
      <alignment horizontal="center"/>
    </xf>
    <xf numFmtId="0" fontId="4" fillId="3" borderId="31" xfId="0" applyFont="1" applyFill="1" applyBorder="1" applyAlignment="1">
      <alignment horizontal="center"/>
    </xf>
    <xf numFmtId="0" fontId="4" fillId="3" borderId="30" xfId="0" applyFont="1" applyFill="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0" fillId="0" borderId="43" xfId="0" applyFont="1" applyBorder="1" applyAlignment="1">
      <alignment horizontal="center"/>
    </xf>
    <xf numFmtId="0" fontId="0" fillId="0" borderId="44" xfId="0" applyFont="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9"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3" borderId="40" xfId="0" applyFont="1" applyFill="1" applyBorder="1" applyAlignment="1">
      <alignment horizontal="center"/>
    </xf>
    <xf numFmtId="0" fontId="4" fillId="3" borderId="41" xfId="0" applyFont="1" applyFill="1" applyBorder="1" applyAlignment="1">
      <alignment horizontal="center"/>
    </xf>
    <xf numFmtId="0" fontId="4" fillId="3" borderId="4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4" fillId="3" borderId="43" xfId="0" applyFont="1" applyFill="1" applyBorder="1" applyAlignment="1">
      <alignment horizontal="center"/>
    </xf>
    <xf numFmtId="0" fontId="4" fillId="3" borderId="44" xfId="0" applyFont="1" applyFill="1" applyBorder="1" applyAlignment="1">
      <alignment horizontal="center"/>
    </xf>
    <xf numFmtId="0" fontId="0" fillId="0" borderId="9"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4" fillId="0" borderId="9" xfId="0" applyFont="1" applyBorder="1" applyAlignment="1">
      <alignment horizontal="center"/>
    </xf>
    <xf numFmtId="0" fontId="4" fillId="0" borderId="0" xfId="0" applyFont="1" applyBorder="1" applyAlignment="1">
      <alignment horizontal="center"/>
    </xf>
    <xf numFmtId="0" fontId="4" fillId="0" borderId="18" xfId="0" applyFont="1" applyBorder="1" applyAlignment="1">
      <alignment horizontal="center"/>
    </xf>
    <xf numFmtId="0" fontId="4" fillId="3" borderId="15" xfId="0" applyFont="1" applyFill="1" applyBorder="1" applyAlignment="1">
      <alignment horizontal="left" wrapText="1"/>
    </xf>
    <xf numFmtId="0" fontId="4" fillId="3" borderId="9" xfId="0" applyFont="1" applyFill="1" applyBorder="1" applyAlignment="1">
      <alignment horizontal="left" wrapText="1"/>
    </xf>
    <xf numFmtId="0" fontId="4" fillId="3" borderId="28" xfId="0" applyFont="1" applyFill="1" applyBorder="1" applyAlignment="1">
      <alignment horizontal="left" wrapText="1"/>
    </xf>
    <xf numFmtId="0" fontId="4" fillId="0" borderId="0" xfId="0" applyFont="1" applyAlignment="1">
      <alignment horizontal="center" vertical="center"/>
    </xf>
    <xf numFmtId="0" fontId="0" fillId="0" borderId="9" xfId="0" applyFont="1" applyBorder="1" applyAlignment="1">
      <alignment horizontal="center"/>
    </xf>
    <xf numFmtId="0" fontId="0" fillId="0" borderId="18" xfId="0" applyFont="1" applyBorder="1" applyAlignment="1">
      <alignment horizontal="center"/>
    </xf>
    <xf numFmtId="0" fontId="4" fillId="4" borderId="9" xfId="0" applyFont="1" applyFill="1" applyBorder="1" applyAlignment="1">
      <alignment horizontal="center"/>
    </xf>
    <xf numFmtId="0" fontId="4" fillId="4" borderId="18" xfId="0" applyFont="1" applyFill="1" applyBorder="1" applyAlignment="1">
      <alignment horizontal="center"/>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0" fillId="0" borderId="0" xfId="0" applyAlignment="1">
      <alignment horizontal="center"/>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15" xfId="0" applyFont="1" applyFill="1" applyBorder="1" applyAlignment="1">
      <alignment horizontal="left"/>
    </xf>
    <xf numFmtId="0" fontId="4" fillId="3" borderId="17" xfId="0" applyFont="1" applyFill="1" applyBorder="1" applyAlignment="1">
      <alignment horizontal="left"/>
    </xf>
    <xf numFmtId="0" fontId="4" fillId="3" borderId="28" xfId="0" applyFont="1" applyFill="1" applyBorder="1" applyAlignment="1">
      <alignment horizontal="left"/>
    </xf>
    <xf numFmtId="0" fontId="4" fillId="3" borderId="29" xfId="0" applyFont="1" applyFill="1" applyBorder="1" applyAlignment="1">
      <alignment horizontal="left"/>
    </xf>
    <xf numFmtId="0" fontId="4" fillId="0" borderId="32" xfId="0" applyFont="1" applyFill="1" applyBorder="1" applyAlignment="1">
      <alignment horizontal="center"/>
    </xf>
    <xf numFmtId="0" fontId="18" fillId="3" borderId="15"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18" fillId="3" borderId="17"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18" xfId="0" applyFont="1" applyFill="1" applyBorder="1" applyAlignment="1">
      <alignment horizontal="left" vertical="center" wrapText="1"/>
    </xf>
    <xf numFmtId="0" fontId="18" fillId="3" borderId="28"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18" fillId="3" borderId="29" xfId="0" applyFont="1" applyFill="1" applyBorder="1" applyAlignment="1">
      <alignment horizontal="left" vertical="center"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3" xfId="0" applyFont="1" applyFill="1" applyBorder="1" applyAlignment="1">
      <alignment horizontal="center"/>
    </xf>
    <xf numFmtId="0" fontId="4" fillId="0" borderId="44"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3" fillId="3" borderId="1" xfId="0" applyFont="1" applyFill="1" applyBorder="1" applyAlignment="1">
      <alignment horizontal="center" wrapText="1"/>
    </xf>
    <xf numFmtId="0" fontId="3" fillId="0" borderId="1" xfId="0" applyFont="1" applyFill="1" applyBorder="1" applyAlignment="1">
      <alignment horizontal="center"/>
    </xf>
    <xf numFmtId="0" fontId="4" fillId="3" borderId="15"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Dot Scale Diagram</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Scale2'!$A$2:$A$260</c:f>
              <c:numCache/>
            </c:numRef>
          </c:xVal>
          <c:yVal>
            <c:numRef>
              <c:f>'Dot Scale2'!$B$2:$B$260</c:f>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Scale2'!$C$3:$C$4</c:f>
              <c:numCache/>
            </c:numRef>
          </c:xVal>
          <c:yVal>
            <c:numRef>
              <c:f>'Dot Scale2'!$D$3:$D$4</c:f>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Scale2'!$C$6:$C$7</c:f>
              <c:numCache/>
            </c:numRef>
          </c:xVal>
          <c:yVal>
            <c:numRef>
              <c:f>'Dot Scale2'!$D$6:$D$7</c:f>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Scale2'!$C$9:$C$10</c:f>
              <c:numCache/>
            </c:numRef>
          </c:xVal>
          <c:yVal>
            <c:numRef>
              <c:f>'Dot Scale2'!$D$9:$D$10</c:f>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Scale2'!$C$12:$C$13</c:f>
              <c:numCache/>
            </c:numRef>
          </c:xVal>
          <c:yVal>
            <c:numRef>
              <c:f>'Dot Scale2'!$D$12:$D$13</c:f>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Scale2'!$C$17:$C$18</c:f>
              <c:numCache/>
            </c:numRef>
          </c:xVal>
          <c:yVal>
            <c:numRef>
              <c:f>'Dot Scale2'!$D$17:$D$18</c:f>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Scale2'!$C$20:$C$21</c:f>
              <c:numCache/>
            </c:numRef>
          </c:xVal>
          <c:yVal>
            <c:numRef>
              <c:f>'Dot Scale2'!$D$20:$D$21</c:f>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Scale2'!$C$23:$C$24</c:f>
              <c:numCache/>
            </c:numRef>
          </c:xVal>
          <c:yVal>
            <c:numRef>
              <c:f>'Dot Scale2'!$D$23:$D$24</c:f>
              <c:numCache/>
            </c:numRef>
          </c:yVal>
          <c:smooth val="0"/>
        </c:ser>
        <c:axId val="31188571"/>
        <c:axId val="12261684"/>
      </c:scatterChart>
      <c:valAx>
        <c:axId val="31188571"/>
        <c:scaling>
          <c:orientation val="minMax"/>
        </c:scaling>
        <c:axPos val="b"/>
        <c:delete val="0"/>
        <c:numFmt formatCode="General" sourceLinked="1"/>
        <c:majorTickMark val="out"/>
        <c:minorTickMark val="none"/>
        <c:tickLblPos val="nextTo"/>
        <c:crossAx val="12261684"/>
        <c:crossesAt val="0.95"/>
        <c:crossBetween val="midCat"/>
        <c:dispUnits/>
      </c:valAx>
      <c:valAx>
        <c:axId val="12261684"/>
        <c:scaling>
          <c:orientation val="minMax"/>
          <c:max val="1.2"/>
          <c:min val="0.4"/>
        </c:scaling>
        <c:axPos val="l"/>
        <c:delete val="1"/>
        <c:majorTickMark val="out"/>
        <c:minorTickMark val="none"/>
        <c:tickLblPos val="nextTo"/>
        <c:crossAx val="31188571"/>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latin typeface="Arial"/>
                <a:ea typeface="Arial"/>
                <a:cs typeface="Arial"/>
              </a:rPr>
              <a:t>CISCO</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Scale'!$A$2:$A$260</c:f>
              <c:numCache/>
            </c:numRef>
          </c:xVal>
          <c:yVal>
            <c:numRef>
              <c:f>'Dot Scale'!$B$2:$B$260</c:f>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Scale'!$C$3:$C$4</c:f>
              <c:numCache/>
            </c:numRef>
          </c:xVal>
          <c:yVal>
            <c:numRef>
              <c:f>'Dot Scale'!$D$3:$D$4</c:f>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Scale'!$C$6:$C$7</c:f>
              <c:numCache/>
            </c:numRef>
          </c:xVal>
          <c:yVal>
            <c:numRef>
              <c:f>'Dot Scale'!$D$6:$D$7</c:f>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Scale'!$C$9:$C$10</c:f>
              <c:numCache/>
            </c:numRef>
          </c:xVal>
          <c:yVal>
            <c:numRef>
              <c:f>'Dot Scale'!$D$9:$D$10</c:f>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Scale'!$C$12:$C$13</c:f>
              <c:numCache/>
            </c:numRef>
          </c:xVal>
          <c:yVal>
            <c:numRef>
              <c:f>'Dot Scale'!$D$12:$D$13</c:f>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Scale'!$C$17:$C$18</c:f>
              <c:numCache/>
            </c:numRef>
          </c:xVal>
          <c:yVal>
            <c:numRef>
              <c:f>'Dot Scale'!$D$17:$D$18</c:f>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Scale'!$C$20:$C$21</c:f>
              <c:numCache/>
            </c:numRef>
          </c:xVal>
          <c:yVal>
            <c:numRef>
              <c:f>'Dot Scale'!$D$20:$D$21</c:f>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Scale'!$C$23:$C$24</c:f>
              <c:numCache/>
            </c:numRef>
          </c:xVal>
          <c:yVal>
            <c:numRef>
              <c:f>'Dot Scale'!$D$23:$D$24</c:f>
              <c:numCache/>
            </c:numRef>
          </c:yVal>
          <c:smooth val="0"/>
        </c:ser>
        <c:axId val="43246293"/>
        <c:axId val="53672318"/>
      </c:scatterChart>
      <c:valAx>
        <c:axId val="43246293"/>
        <c:scaling>
          <c:orientation val="minMax"/>
        </c:scaling>
        <c:axPos val="b"/>
        <c:delete val="0"/>
        <c:numFmt formatCode="General" sourceLinked="1"/>
        <c:majorTickMark val="out"/>
        <c:minorTickMark val="none"/>
        <c:tickLblPos val="nextTo"/>
        <c:crossAx val="53672318"/>
        <c:crossesAt val="0.95"/>
        <c:crossBetween val="midCat"/>
        <c:dispUnits/>
      </c:valAx>
      <c:valAx>
        <c:axId val="53672318"/>
        <c:scaling>
          <c:orientation val="minMax"/>
          <c:max val="1.2"/>
          <c:min val="0.4"/>
        </c:scaling>
        <c:axPos val="l"/>
        <c:delete val="1"/>
        <c:majorTickMark val="out"/>
        <c:minorTickMark val="none"/>
        <c:tickLblPos val="nextTo"/>
        <c:crossAx val="43246293"/>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110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CISCO</a:t>
            </a:r>
          </a:p>
        </c:rich>
      </c:tx>
      <c:layout/>
      <c:spPr>
        <a:noFill/>
        <a:ln>
          <a:noFill/>
        </a:ln>
      </c:spPr>
    </c:title>
    <c:plotArea>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Scale'!$A$2:$A$260</c:f>
              <c:numCache>
                <c:ptCount val="259"/>
                <c:pt idx="0">
                  <c:v>10.1</c:v>
                </c:pt>
                <c:pt idx="1">
                  <c:v>10.4</c:v>
                </c:pt>
                <c:pt idx="2">
                  <c:v>11</c:v>
                </c:pt>
                <c:pt idx="3">
                  <c:v>11.6</c:v>
                </c:pt>
                <c:pt idx="4">
                  <c:v>11.9</c:v>
                </c:pt>
                <c:pt idx="5">
                  <c:v>12.1</c:v>
                </c:pt>
                <c:pt idx="6">
                  <c:v>12.1</c:v>
                </c:pt>
                <c:pt idx="7">
                  <c:v>12.4</c:v>
                </c:pt>
                <c:pt idx="8">
                  <c:v>12.5</c:v>
                </c:pt>
                <c:pt idx="9">
                  <c:v>12.5</c:v>
                </c:pt>
                <c:pt idx="10">
                  <c:v>12.6</c:v>
                </c:pt>
                <c:pt idx="11">
                  <c:v>12.9</c:v>
                </c:pt>
                <c:pt idx="12">
                  <c:v>12.9</c:v>
                </c:pt>
                <c:pt idx="13">
                  <c:v>13</c:v>
                </c:pt>
                <c:pt idx="14">
                  <c:v>13</c:v>
                </c:pt>
                <c:pt idx="15">
                  <c:v>13</c:v>
                </c:pt>
                <c:pt idx="16">
                  <c:v>13</c:v>
                </c:pt>
                <c:pt idx="17">
                  <c:v>13.2</c:v>
                </c:pt>
                <c:pt idx="18">
                  <c:v>13.2</c:v>
                </c:pt>
                <c:pt idx="19">
                  <c:v>13.2</c:v>
                </c:pt>
                <c:pt idx="20">
                  <c:v>13.2</c:v>
                </c:pt>
                <c:pt idx="21">
                  <c:v>13.2</c:v>
                </c:pt>
                <c:pt idx="22">
                  <c:v>13.3</c:v>
                </c:pt>
                <c:pt idx="23">
                  <c:v>13.3</c:v>
                </c:pt>
                <c:pt idx="24">
                  <c:v>13.4</c:v>
                </c:pt>
                <c:pt idx="25">
                  <c:v>13.5</c:v>
                </c:pt>
                <c:pt idx="26">
                  <c:v>13.5</c:v>
                </c:pt>
                <c:pt idx="27">
                  <c:v>13.6</c:v>
                </c:pt>
                <c:pt idx="28">
                  <c:v>13.6</c:v>
                </c:pt>
                <c:pt idx="29">
                  <c:v>13.6</c:v>
                </c:pt>
                <c:pt idx="30">
                  <c:v>13.8</c:v>
                </c:pt>
                <c:pt idx="31">
                  <c:v>13.9</c:v>
                </c:pt>
                <c:pt idx="32">
                  <c:v>13.9</c:v>
                </c:pt>
                <c:pt idx="33">
                  <c:v>14</c:v>
                </c:pt>
                <c:pt idx="34">
                  <c:v>14</c:v>
                </c:pt>
                <c:pt idx="35">
                  <c:v>14</c:v>
                </c:pt>
                <c:pt idx="36">
                  <c:v>14.1</c:v>
                </c:pt>
                <c:pt idx="37">
                  <c:v>14.1</c:v>
                </c:pt>
                <c:pt idx="38">
                  <c:v>14.2</c:v>
                </c:pt>
                <c:pt idx="39">
                  <c:v>14.2</c:v>
                </c:pt>
                <c:pt idx="40">
                  <c:v>14.2</c:v>
                </c:pt>
                <c:pt idx="41">
                  <c:v>14.3</c:v>
                </c:pt>
                <c:pt idx="42">
                  <c:v>14.3</c:v>
                </c:pt>
                <c:pt idx="43">
                  <c:v>14.4</c:v>
                </c:pt>
                <c:pt idx="44">
                  <c:v>14.4</c:v>
                </c:pt>
                <c:pt idx="45">
                  <c:v>14.4</c:v>
                </c:pt>
                <c:pt idx="46">
                  <c:v>14.5</c:v>
                </c:pt>
                <c:pt idx="47">
                  <c:v>14.5</c:v>
                </c:pt>
                <c:pt idx="48">
                  <c:v>14.6</c:v>
                </c:pt>
                <c:pt idx="49">
                  <c:v>14.7</c:v>
                </c:pt>
                <c:pt idx="50">
                  <c:v>15</c:v>
                </c:pt>
                <c:pt idx="51">
                  <c:v>15</c:v>
                </c:pt>
                <c:pt idx="52">
                  <c:v>15.2</c:v>
                </c:pt>
                <c:pt idx="53">
                  <c:v>15.4</c:v>
                </c:pt>
                <c:pt idx="54">
                  <c:v>15.4</c:v>
                </c:pt>
                <c:pt idx="55">
                  <c:v>15.4</c:v>
                </c:pt>
                <c:pt idx="56">
                  <c:v>15.5</c:v>
                </c:pt>
                <c:pt idx="57">
                  <c:v>15.5</c:v>
                </c:pt>
                <c:pt idx="58">
                  <c:v>15.6</c:v>
                </c:pt>
                <c:pt idx="59">
                  <c:v>15.6</c:v>
                </c:pt>
                <c:pt idx="60">
                  <c:v>15.6</c:v>
                </c:pt>
                <c:pt idx="61">
                  <c:v>15.7</c:v>
                </c:pt>
                <c:pt idx="62">
                  <c:v>15.8</c:v>
                </c:pt>
                <c:pt idx="63">
                  <c:v>15.9</c:v>
                </c:pt>
                <c:pt idx="64">
                  <c:v>16.1</c:v>
                </c:pt>
                <c:pt idx="65">
                  <c:v>16.3</c:v>
                </c:pt>
                <c:pt idx="66">
                  <c:v>16.4</c:v>
                </c:pt>
                <c:pt idx="67">
                  <c:v>16.5</c:v>
                </c:pt>
                <c:pt idx="68">
                  <c:v>16.5</c:v>
                </c:pt>
                <c:pt idx="69">
                  <c:v>16.5</c:v>
                </c:pt>
                <c:pt idx="70">
                  <c:v>16.6</c:v>
                </c:pt>
                <c:pt idx="71">
                  <c:v>16.6</c:v>
                </c:pt>
                <c:pt idx="72">
                  <c:v>16.7</c:v>
                </c:pt>
                <c:pt idx="73">
                  <c:v>16.8</c:v>
                </c:pt>
                <c:pt idx="74">
                  <c:v>16.8</c:v>
                </c:pt>
                <c:pt idx="75">
                  <c:v>16.9</c:v>
                </c:pt>
                <c:pt idx="76">
                  <c:v>16.9</c:v>
                </c:pt>
                <c:pt idx="77">
                  <c:v>16.9</c:v>
                </c:pt>
                <c:pt idx="78">
                  <c:v>16.9</c:v>
                </c:pt>
                <c:pt idx="79">
                  <c:v>17</c:v>
                </c:pt>
                <c:pt idx="80">
                  <c:v>17</c:v>
                </c:pt>
                <c:pt idx="81">
                  <c:v>17.1</c:v>
                </c:pt>
                <c:pt idx="82">
                  <c:v>17.1</c:v>
                </c:pt>
                <c:pt idx="83">
                  <c:v>17.1</c:v>
                </c:pt>
                <c:pt idx="84">
                  <c:v>17.2</c:v>
                </c:pt>
                <c:pt idx="85">
                  <c:v>17.2</c:v>
                </c:pt>
                <c:pt idx="86">
                  <c:v>17.2</c:v>
                </c:pt>
                <c:pt idx="87">
                  <c:v>17.2</c:v>
                </c:pt>
                <c:pt idx="88">
                  <c:v>17.2</c:v>
                </c:pt>
                <c:pt idx="89">
                  <c:v>17.2</c:v>
                </c:pt>
                <c:pt idx="90">
                  <c:v>17.2</c:v>
                </c:pt>
                <c:pt idx="91">
                  <c:v>17.2</c:v>
                </c:pt>
                <c:pt idx="92">
                  <c:v>17.3</c:v>
                </c:pt>
                <c:pt idx="93">
                  <c:v>17.4</c:v>
                </c:pt>
                <c:pt idx="94">
                  <c:v>17.4</c:v>
                </c:pt>
                <c:pt idx="95">
                  <c:v>17.5</c:v>
                </c:pt>
                <c:pt idx="96">
                  <c:v>17.5</c:v>
                </c:pt>
                <c:pt idx="97">
                  <c:v>17.5</c:v>
                </c:pt>
                <c:pt idx="98">
                  <c:v>17.5</c:v>
                </c:pt>
                <c:pt idx="99">
                  <c:v>17.6</c:v>
                </c:pt>
                <c:pt idx="100">
                  <c:v>17.6</c:v>
                </c:pt>
                <c:pt idx="101">
                  <c:v>17.6</c:v>
                </c:pt>
                <c:pt idx="102">
                  <c:v>17.6</c:v>
                </c:pt>
                <c:pt idx="103">
                  <c:v>17.7</c:v>
                </c:pt>
                <c:pt idx="104">
                  <c:v>17.7</c:v>
                </c:pt>
                <c:pt idx="105">
                  <c:v>17.7</c:v>
                </c:pt>
                <c:pt idx="106">
                  <c:v>17.7</c:v>
                </c:pt>
                <c:pt idx="107">
                  <c:v>17.8</c:v>
                </c:pt>
                <c:pt idx="108">
                  <c:v>17.8</c:v>
                </c:pt>
                <c:pt idx="109">
                  <c:v>17.9</c:v>
                </c:pt>
                <c:pt idx="110">
                  <c:v>17.9</c:v>
                </c:pt>
                <c:pt idx="111">
                  <c:v>17.9</c:v>
                </c:pt>
                <c:pt idx="112">
                  <c:v>17.9</c:v>
                </c:pt>
                <c:pt idx="113">
                  <c:v>17.9</c:v>
                </c:pt>
                <c:pt idx="114">
                  <c:v>17.9</c:v>
                </c:pt>
                <c:pt idx="115">
                  <c:v>17.9</c:v>
                </c:pt>
                <c:pt idx="116">
                  <c:v>17.9</c:v>
                </c:pt>
                <c:pt idx="117">
                  <c:v>18</c:v>
                </c:pt>
                <c:pt idx="118">
                  <c:v>18</c:v>
                </c:pt>
                <c:pt idx="119">
                  <c:v>18</c:v>
                </c:pt>
                <c:pt idx="120">
                  <c:v>18</c:v>
                </c:pt>
                <c:pt idx="121">
                  <c:v>18</c:v>
                </c:pt>
                <c:pt idx="122">
                  <c:v>18</c:v>
                </c:pt>
                <c:pt idx="123">
                  <c:v>18</c:v>
                </c:pt>
                <c:pt idx="124">
                  <c:v>18.2</c:v>
                </c:pt>
                <c:pt idx="125">
                  <c:v>18.2</c:v>
                </c:pt>
                <c:pt idx="126">
                  <c:v>18.2</c:v>
                </c:pt>
                <c:pt idx="127">
                  <c:v>18.2</c:v>
                </c:pt>
                <c:pt idx="128">
                  <c:v>18.2</c:v>
                </c:pt>
                <c:pt idx="129">
                  <c:v>18.2</c:v>
                </c:pt>
                <c:pt idx="130">
                  <c:v>18.3</c:v>
                </c:pt>
                <c:pt idx="131">
                  <c:v>18.3</c:v>
                </c:pt>
                <c:pt idx="132">
                  <c:v>18.3</c:v>
                </c:pt>
                <c:pt idx="133">
                  <c:v>18.3</c:v>
                </c:pt>
                <c:pt idx="134">
                  <c:v>18.3</c:v>
                </c:pt>
                <c:pt idx="135">
                  <c:v>18.4</c:v>
                </c:pt>
                <c:pt idx="136">
                  <c:v>18.5</c:v>
                </c:pt>
                <c:pt idx="137">
                  <c:v>18.5</c:v>
                </c:pt>
                <c:pt idx="138">
                  <c:v>18.5</c:v>
                </c:pt>
                <c:pt idx="139">
                  <c:v>18.6</c:v>
                </c:pt>
                <c:pt idx="140">
                  <c:v>18.7</c:v>
                </c:pt>
                <c:pt idx="141">
                  <c:v>18.7</c:v>
                </c:pt>
                <c:pt idx="142">
                  <c:v>18.7</c:v>
                </c:pt>
                <c:pt idx="143">
                  <c:v>18.8</c:v>
                </c:pt>
                <c:pt idx="144">
                  <c:v>18.8</c:v>
                </c:pt>
                <c:pt idx="145">
                  <c:v>18.8</c:v>
                </c:pt>
                <c:pt idx="146">
                  <c:v>18.8</c:v>
                </c:pt>
                <c:pt idx="147">
                  <c:v>18.9</c:v>
                </c:pt>
                <c:pt idx="148">
                  <c:v>18.9</c:v>
                </c:pt>
                <c:pt idx="149">
                  <c:v>18.9</c:v>
                </c:pt>
                <c:pt idx="150">
                  <c:v>18.9</c:v>
                </c:pt>
                <c:pt idx="151">
                  <c:v>19</c:v>
                </c:pt>
                <c:pt idx="152">
                  <c:v>19</c:v>
                </c:pt>
                <c:pt idx="153">
                  <c:v>19</c:v>
                </c:pt>
                <c:pt idx="154">
                  <c:v>19.1</c:v>
                </c:pt>
                <c:pt idx="155">
                  <c:v>19.1</c:v>
                </c:pt>
                <c:pt idx="156">
                  <c:v>19.1</c:v>
                </c:pt>
                <c:pt idx="157">
                  <c:v>19.1</c:v>
                </c:pt>
                <c:pt idx="158">
                  <c:v>19.1</c:v>
                </c:pt>
                <c:pt idx="159">
                  <c:v>19.1</c:v>
                </c:pt>
                <c:pt idx="160">
                  <c:v>19.1</c:v>
                </c:pt>
                <c:pt idx="161">
                  <c:v>19.2</c:v>
                </c:pt>
                <c:pt idx="162">
                  <c:v>19.2</c:v>
                </c:pt>
                <c:pt idx="163">
                  <c:v>19.2</c:v>
                </c:pt>
                <c:pt idx="164">
                  <c:v>19.2</c:v>
                </c:pt>
                <c:pt idx="165">
                  <c:v>19.2</c:v>
                </c:pt>
                <c:pt idx="166">
                  <c:v>19.2</c:v>
                </c:pt>
                <c:pt idx="167">
                  <c:v>19.2</c:v>
                </c:pt>
                <c:pt idx="168">
                  <c:v>19.3</c:v>
                </c:pt>
                <c:pt idx="169">
                  <c:v>19.3</c:v>
                </c:pt>
                <c:pt idx="170">
                  <c:v>19.3</c:v>
                </c:pt>
                <c:pt idx="171">
                  <c:v>19.3</c:v>
                </c:pt>
                <c:pt idx="172">
                  <c:v>19.3</c:v>
                </c:pt>
                <c:pt idx="173">
                  <c:v>19.3</c:v>
                </c:pt>
                <c:pt idx="174">
                  <c:v>19.3</c:v>
                </c:pt>
                <c:pt idx="175">
                  <c:v>19.4</c:v>
                </c:pt>
                <c:pt idx="176">
                  <c:v>19.4</c:v>
                </c:pt>
                <c:pt idx="177">
                  <c:v>19.4</c:v>
                </c:pt>
                <c:pt idx="178">
                  <c:v>19.4</c:v>
                </c:pt>
                <c:pt idx="179">
                  <c:v>19.4</c:v>
                </c:pt>
                <c:pt idx="180">
                  <c:v>19.4</c:v>
                </c:pt>
                <c:pt idx="181">
                  <c:v>19.5</c:v>
                </c:pt>
                <c:pt idx="182">
                  <c:v>19.5</c:v>
                </c:pt>
                <c:pt idx="183">
                  <c:v>19.5</c:v>
                </c:pt>
                <c:pt idx="184">
                  <c:v>19.5</c:v>
                </c:pt>
                <c:pt idx="185">
                  <c:v>19.6</c:v>
                </c:pt>
                <c:pt idx="186">
                  <c:v>19.8</c:v>
                </c:pt>
                <c:pt idx="187">
                  <c:v>19.8</c:v>
                </c:pt>
                <c:pt idx="188">
                  <c:v>19.8</c:v>
                </c:pt>
                <c:pt idx="189">
                  <c:v>19.9</c:v>
                </c:pt>
                <c:pt idx="190">
                  <c:v>19.9</c:v>
                </c:pt>
                <c:pt idx="191">
                  <c:v>19.9</c:v>
                </c:pt>
                <c:pt idx="192">
                  <c:v>20</c:v>
                </c:pt>
                <c:pt idx="193">
                  <c:v>20</c:v>
                </c:pt>
                <c:pt idx="194">
                  <c:v>20</c:v>
                </c:pt>
                <c:pt idx="195">
                  <c:v>20.1</c:v>
                </c:pt>
                <c:pt idx="196">
                  <c:v>20.1</c:v>
                </c:pt>
                <c:pt idx="197">
                  <c:v>20.3</c:v>
                </c:pt>
                <c:pt idx="198">
                  <c:v>20.3</c:v>
                </c:pt>
                <c:pt idx="199">
                  <c:v>20.5</c:v>
                </c:pt>
                <c:pt idx="200">
                  <c:v>20.5</c:v>
                </c:pt>
                <c:pt idx="201">
                  <c:v>20.5</c:v>
                </c:pt>
                <c:pt idx="202">
                  <c:v>20.6</c:v>
                </c:pt>
                <c:pt idx="203">
                  <c:v>20.6</c:v>
                </c:pt>
                <c:pt idx="204">
                  <c:v>20.7</c:v>
                </c:pt>
                <c:pt idx="205">
                  <c:v>20.8</c:v>
                </c:pt>
                <c:pt idx="206">
                  <c:v>20.8</c:v>
                </c:pt>
                <c:pt idx="207">
                  <c:v>20.9</c:v>
                </c:pt>
                <c:pt idx="208">
                  <c:v>20.9</c:v>
                </c:pt>
                <c:pt idx="209">
                  <c:v>20.9</c:v>
                </c:pt>
                <c:pt idx="210">
                  <c:v>21</c:v>
                </c:pt>
                <c:pt idx="211">
                  <c:v>21</c:v>
                </c:pt>
                <c:pt idx="212">
                  <c:v>21.1</c:v>
                </c:pt>
                <c:pt idx="213">
                  <c:v>21.2</c:v>
                </c:pt>
                <c:pt idx="214">
                  <c:v>21.4</c:v>
                </c:pt>
                <c:pt idx="215">
                  <c:v>21.4</c:v>
                </c:pt>
                <c:pt idx="216">
                  <c:v>21.5</c:v>
                </c:pt>
                <c:pt idx="217">
                  <c:v>21.8</c:v>
                </c:pt>
                <c:pt idx="218">
                  <c:v>22</c:v>
                </c:pt>
                <c:pt idx="219">
                  <c:v>22.1</c:v>
                </c:pt>
                <c:pt idx="220">
                  <c:v>22.2</c:v>
                </c:pt>
                <c:pt idx="221">
                  <c:v>22.2</c:v>
                </c:pt>
                <c:pt idx="222">
                  <c:v>22.4</c:v>
                </c:pt>
                <c:pt idx="223">
                  <c:v>22.4</c:v>
                </c:pt>
                <c:pt idx="224">
                  <c:v>22.6</c:v>
                </c:pt>
                <c:pt idx="225">
                  <c:v>22.7</c:v>
                </c:pt>
                <c:pt idx="226">
                  <c:v>22.9</c:v>
                </c:pt>
                <c:pt idx="227">
                  <c:v>22.9</c:v>
                </c:pt>
                <c:pt idx="228">
                  <c:v>23</c:v>
                </c:pt>
                <c:pt idx="229">
                  <c:v>23</c:v>
                </c:pt>
                <c:pt idx="230">
                  <c:v>23.1</c:v>
                </c:pt>
                <c:pt idx="231">
                  <c:v>23.2</c:v>
                </c:pt>
                <c:pt idx="232">
                  <c:v>23.3</c:v>
                </c:pt>
                <c:pt idx="233">
                  <c:v>23.4</c:v>
                </c:pt>
                <c:pt idx="234">
                  <c:v>23.5</c:v>
                </c:pt>
                <c:pt idx="235">
                  <c:v>23.6</c:v>
                </c:pt>
                <c:pt idx="236">
                  <c:v>23.7</c:v>
                </c:pt>
                <c:pt idx="237">
                  <c:v>23.7</c:v>
                </c:pt>
                <c:pt idx="238">
                  <c:v>23.7</c:v>
                </c:pt>
                <c:pt idx="239">
                  <c:v>23.8</c:v>
                </c:pt>
                <c:pt idx="240">
                  <c:v>23.9</c:v>
                </c:pt>
                <c:pt idx="241">
                  <c:v>24.2</c:v>
                </c:pt>
                <c:pt idx="242">
                  <c:v>24.3</c:v>
                </c:pt>
                <c:pt idx="243">
                  <c:v>24.4</c:v>
                </c:pt>
                <c:pt idx="244">
                  <c:v>24.5</c:v>
                </c:pt>
                <c:pt idx="245">
                  <c:v>24.5</c:v>
                </c:pt>
                <c:pt idx="246">
                  <c:v>24.9</c:v>
                </c:pt>
                <c:pt idx="247">
                  <c:v>26.1</c:v>
                </c:pt>
                <c:pt idx="248">
                  <c:v>26.6</c:v>
                </c:pt>
                <c:pt idx="249">
                  <c:v>27.2</c:v>
                </c:pt>
                <c:pt idx="250">
                  <c:v>27.4</c:v>
                </c:pt>
                <c:pt idx="251">
                  <c:v>28.6</c:v>
                </c:pt>
                <c:pt idx="252">
                  <c:v>28.7</c:v>
                </c:pt>
                <c:pt idx="253">
                  <c:v>29.4</c:v>
                </c:pt>
                <c:pt idx="254">
                  <c:v>34.6</c:v>
                </c:pt>
                <c:pt idx="255">
                  <c:v>35.7</c:v>
                </c:pt>
                <c:pt idx="256">
                  <c:v>36.1</c:v>
                </c:pt>
                <c:pt idx="257">
                  <c:v>38</c:v>
                </c:pt>
                <c:pt idx="258">
                  <c:v>40.7</c:v>
                </c:pt>
              </c:numCache>
            </c:numRef>
          </c:xVal>
          <c:yVal>
            <c:numRef>
              <c:f>'Dot Scale'!$B$2:$B$260</c:f>
              <c:numCache>
                <c:ptCount val="259"/>
                <c:pt idx="0">
                  <c:v>1</c:v>
                </c:pt>
                <c:pt idx="1">
                  <c:v>1</c:v>
                </c:pt>
                <c:pt idx="2">
                  <c:v>1</c:v>
                </c:pt>
                <c:pt idx="3">
                  <c:v>1</c:v>
                </c:pt>
                <c:pt idx="4">
                  <c:v>1</c:v>
                </c:pt>
                <c:pt idx="5">
                  <c:v>1.025</c:v>
                </c:pt>
                <c:pt idx="6">
                  <c:v>0.9999999999999999</c:v>
                </c:pt>
                <c:pt idx="7">
                  <c:v>1</c:v>
                </c:pt>
                <c:pt idx="8">
                  <c:v>1.025</c:v>
                </c:pt>
                <c:pt idx="9">
                  <c:v>0.9999999999999999</c:v>
                </c:pt>
                <c:pt idx="10">
                  <c:v>1</c:v>
                </c:pt>
                <c:pt idx="11">
                  <c:v>1.025</c:v>
                </c:pt>
                <c:pt idx="12">
                  <c:v>0.9999999999999999</c:v>
                </c:pt>
                <c:pt idx="13">
                  <c:v>1.075</c:v>
                </c:pt>
                <c:pt idx="14">
                  <c:v>1.05</c:v>
                </c:pt>
                <c:pt idx="15">
                  <c:v>1.025</c:v>
                </c:pt>
                <c:pt idx="16">
                  <c:v>1</c:v>
                </c:pt>
                <c:pt idx="17">
                  <c:v>1.1</c:v>
                </c:pt>
                <c:pt idx="18">
                  <c:v>1.0750000000000002</c:v>
                </c:pt>
                <c:pt idx="19">
                  <c:v>1.05</c:v>
                </c:pt>
                <c:pt idx="20">
                  <c:v>1.0250000000000001</c:v>
                </c:pt>
                <c:pt idx="21">
                  <c:v>1</c:v>
                </c:pt>
                <c:pt idx="22">
                  <c:v>1.025</c:v>
                </c:pt>
                <c:pt idx="23">
                  <c:v>0.9999999999999999</c:v>
                </c:pt>
                <c:pt idx="24">
                  <c:v>1</c:v>
                </c:pt>
                <c:pt idx="25">
                  <c:v>1.025</c:v>
                </c:pt>
                <c:pt idx="26">
                  <c:v>0.9999999999999999</c:v>
                </c:pt>
                <c:pt idx="27">
                  <c:v>1.05</c:v>
                </c:pt>
                <c:pt idx="28">
                  <c:v>1.0250000000000001</c:v>
                </c:pt>
                <c:pt idx="29">
                  <c:v>1</c:v>
                </c:pt>
                <c:pt idx="30">
                  <c:v>1</c:v>
                </c:pt>
                <c:pt idx="31">
                  <c:v>1.025</c:v>
                </c:pt>
                <c:pt idx="32">
                  <c:v>0.9999999999999999</c:v>
                </c:pt>
                <c:pt idx="33">
                  <c:v>1.05</c:v>
                </c:pt>
                <c:pt idx="34">
                  <c:v>1.0250000000000001</c:v>
                </c:pt>
                <c:pt idx="35">
                  <c:v>1</c:v>
                </c:pt>
                <c:pt idx="36">
                  <c:v>1.025</c:v>
                </c:pt>
                <c:pt idx="37">
                  <c:v>0.9999999999999999</c:v>
                </c:pt>
                <c:pt idx="38">
                  <c:v>1.05</c:v>
                </c:pt>
                <c:pt idx="39">
                  <c:v>1.0250000000000001</c:v>
                </c:pt>
                <c:pt idx="40">
                  <c:v>1</c:v>
                </c:pt>
                <c:pt idx="41">
                  <c:v>1.025</c:v>
                </c:pt>
                <c:pt idx="42">
                  <c:v>0.9999999999999999</c:v>
                </c:pt>
                <c:pt idx="43">
                  <c:v>1.05</c:v>
                </c:pt>
                <c:pt idx="44">
                  <c:v>1.0250000000000001</c:v>
                </c:pt>
                <c:pt idx="45">
                  <c:v>1</c:v>
                </c:pt>
                <c:pt idx="46">
                  <c:v>1.025</c:v>
                </c:pt>
                <c:pt idx="47">
                  <c:v>0.9999999999999999</c:v>
                </c:pt>
                <c:pt idx="48">
                  <c:v>1</c:v>
                </c:pt>
                <c:pt idx="49">
                  <c:v>1</c:v>
                </c:pt>
                <c:pt idx="50">
                  <c:v>1.025</c:v>
                </c:pt>
                <c:pt idx="51">
                  <c:v>0.9999999999999999</c:v>
                </c:pt>
                <c:pt idx="52">
                  <c:v>1</c:v>
                </c:pt>
                <c:pt idx="53">
                  <c:v>1.05</c:v>
                </c:pt>
                <c:pt idx="54">
                  <c:v>1.0250000000000001</c:v>
                </c:pt>
                <c:pt idx="55">
                  <c:v>1</c:v>
                </c:pt>
                <c:pt idx="56">
                  <c:v>1.025</c:v>
                </c:pt>
                <c:pt idx="57">
                  <c:v>0.9999999999999999</c:v>
                </c:pt>
                <c:pt idx="58">
                  <c:v>1.05</c:v>
                </c:pt>
                <c:pt idx="59">
                  <c:v>1.0250000000000001</c:v>
                </c:pt>
                <c:pt idx="60">
                  <c:v>1</c:v>
                </c:pt>
                <c:pt idx="61">
                  <c:v>1</c:v>
                </c:pt>
                <c:pt idx="62">
                  <c:v>1</c:v>
                </c:pt>
                <c:pt idx="63">
                  <c:v>1</c:v>
                </c:pt>
                <c:pt idx="64">
                  <c:v>1</c:v>
                </c:pt>
                <c:pt idx="65">
                  <c:v>1</c:v>
                </c:pt>
                <c:pt idx="66">
                  <c:v>1</c:v>
                </c:pt>
                <c:pt idx="67">
                  <c:v>1.05</c:v>
                </c:pt>
                <c:pt idx="68">
                  <c:v>1.0250000000000001</c:v>
                </c:pt>
                <c:pt idx="69">
                  <c:v>1</c:v>
                </c:pt>
                <c:pt idx="70">
                  <c:v>1.025</c:v>
                </c:pt>
                <c:pt idx="71">
                  <c:v>0.9999999999999999</c:v>
                </c:pt>
                <c:pt idx="72">
                  <c:v>1</c:v>
                </c:pt>
                <c:pt idx="73">
                  <c:v>1.025</c:v>
                </c:pt>
                <c:pt idx="74">
                  <c:v>0.9999999999999999</c:v>
                </c:pt>
                <c:pt idx="75">
                  <c:v>1.075</c:v>
                </c:pt>
                <c:pt idx="76">
                  <c:v>1.05</c:v>
                </c:pt>
                <c:pt idx="77">
                  <c:v>1.025</c:v>
                </c:pt>
                <c:pt idx="78">
                  <c:v>1</c:v>
                </c:pt>
                <c:pt idx="79">
                  <c:v>1.025</c:v>
                </c:pt>
                <c:pt idx="80">
                  <c:v>0.9999999999999999</c:v>
                </c:pt>
                <c:pt idx="81">
                  <c:v>1.05</c:v>
                </c:pt>
                <c:pt idx="82">
                  <c:v>1.0250000000000001</c:v>
                </c:pt>
                <c:pt idx="83">
                  <c:v>1</c:v>
                </c:pt>
                <c:pt idx="84">
                  <c:v>1.175</c:v>
                </c:pt>
                <c:pt idx="85">
                  <c:v>1.1500000000000001</c:v>
                </c:pt>
                <c:pt idx="86">
                  <c:v>1.125</c:v>
                </c:pt>
                <c:pt idx="87">
                  <c:v>1.1</c:v>
                </c:pt>
                <c:pt idx="88">
                  <c:v>1.075</c:v>
                </c:pt>
                <c:pt idx="89">
                  <c:v>1.05</c:v>
                </c:pt>
                <c:pt idx="90">
                  <c:v>1.025</c:v>
                </c:pt>
                <c:pt idx="91">
                  <c:v>1</c:v>
                </c:pt>
                <c:pt idx="92">
                  <c:v>1</c:v>
                </c:pt>
                <c:pt idx="93">
                  <c:v>1.025</c:v>
                </c:pt>
                <c:pt idx="94">
                  <c:v>0.9999999999999999</c:v>
                </c:pt>
                <c:pt idx="95">
                  <c:v>1.075</c:v>
                </c:pt>
                <c:pt idx="96">
                  <c:v>1.05</c:v>
                </c:pt>
                <c:pt idx="97">
                  <c:v>1.025</c:v>
                </c:pt>
                <c:pt idx="98">
                  <c:v>1</c:v>
                </c:pt>
                <c:pt idx="99">
                  <c:v>1.075</c:v>
                </c:pt>
                <c:pt idx="100">
                  <c:v>1.05</c:v>
                </c:pt>
                <c:pt idx="101">
                  <c:v>1.025</c:v>
                </c:pt>
                <c:pt idx="102">
                  <c:v>1</c:v>
                </c:pt>
                <c:pt idx="103">
                  <c:v>1.075</c:v>
                </c:pt>
                <c:pt idx="104">
                  <c:v>1.05</c:v>
                </c:pt>
                <c:pt idx="105">
                  <c:v>1.025</c:v>
                </c:pt>
                <c:pt idx="106">
                  <c:v>1</c:v>
                </c:pt>
                <c:pt idx="107">
                  <c:v>1.025</c:v>
                </c:pt>
                <c:pt idx="108">
                  <c:v>0.9999999999999999</c:v>
                </c:pt>
                <c:pt idx="109">
                  <c:v>1.175</c:v>
                </c:pt>
                <c:pt idx="110">
                  <c:v>1.1500000000000001</c:v>
                </c:pt>
                <c:pt idx="111">
                  <c:v>1.125</c:v>
                </c:pt>
                <c:pt idx="112">
                  <c:v>1.1</c:v>
                </c:pt>
                <c:pt idx="113">
                  <c:v>1.075</c:v>
                </c:pt>
                <c:pt idx="114">
                  <c:v>1.05</c:v>
                </c:pt>
                <c:pt idx="115">
                  <c:v>1.025</c:v>
                </c:pt>
                <c:pt idx="116">
                  <c:v>1</c:v>
                </c:pt>
                <c:pt idx="117">
                  <c:v>1.15</c:v>
                </c:pt>
                <c:pt idx="118">
                  <c:v>1.125</c:v>
                </c:pt>
                <c:pt idx="119">
                  <c:v>1.0999999999999999</c:v>
                </c:pt>
                <c:pt idx="120">
                  <c:v>1.075</c:v>
                </c:pt>
                <c:pt idx="121">
                  <c:v>1.0499999999999998</c:v>
                </c:pt>
                <c:pt idx="122">
                  <c:v>1.025</c:v>
                </c:pt>
                <c:pt idx="123">
                  <c:v>0.9999999999999999</c:v>
                </c:pt>
                <c:pt idx="124">
                  <c:v>1.125</c:v>
                </c:pt>
                <c:pt idx="125">
                  <c:v>1.1</c:v>
                </c:pt>
                <c:pt idx="126">
                  <c:v>1.075</c:v>
                </c:pt>
                <c:pt idx="127">
                  <c:v>1.05</c:v>
                </c:pt>
                <c:pt idx="128">
                  <c:v>1.025</c:v>
                </c:pt>
                <c:pt idx="129">
                  <c:v>1</c:v>
                </c:pt>
                <c:pt idx="130">
                  <c:v>1.1</c:v>
                </c:pt>
                <c:pt idx="131">
                  <c:v>1.0750000000000002</c:v>
                </c:pt>
                <c:pt idx="132">
                  <c:v>1.05</c:v>
                </c:pt>
                <c:pt idx="133">
                  <c:v>1.0250000000000001</c:v>
                </c:pt>
                <c:pt idx="134">
                  <c:v>1</c:v>
                </c:pt>
                <c:pt idx="135">
                  <c:v>1</c:v>
                </c:pt>
                <c:pt idx="136">
                  <c:v>1.05</c:v>
                </c:pt>
                <c:pt idx="137">
                  <c:v>1.0250000000000001</c:v>
                </c:pt>
                <c:pt idx="138">
                  <c:v>1</c:v>
                </c:pt>
                <c:pt idx="139">
                  <c:v>1</c:v>
                </c:pt>
                <c:pt idx="140">
                  <c:v>1.05</c:v>
                </c:pt>
                <c:pt idx="141">
                  <c:v>1.0250000000000001</c:v>
                </c:pt>
                <c:pt idx="142">
                  <c:v>1</c:v>
                </c:pt>
                <c:pt idx="143">
                  <c:v>1.075</c:v>
                </c:pt>
                <c:pt idx="144">
                  <c:v>1.05</c:v>
                </c:pt>
                <c:pt idx="145">
                  <c:v>1.025</c:v>
                </c:pt>
                <c:pt idx="146">
                  <c:v>1</c:v>
                </c:pt>
                <c:pt idx="147">
                  <c:v>1.075</c:v>
                </c:pt>
                <c:pt idx="148">
                  <c:v>1.05</c:v>
                </c:pt>
                <c:pt idx="149">
                  <c:v>1.025</c:v>
                </c:pt>
                <c:pt idx="150">
                  <c:v>1</c:v>
                </c:pt>
                <c:pt idx="151">
                  <c:v>1.05</c:v>
                </c:pt>
                <c:pt idx="152">
                  <c:v>1.0250000000000001</c:v>
                </c:pt>
                <c:pt idx="153">
                  <c:v>1</c:v>
                </c:pt>
                <c:pt idx="154">
                  <c:v>1.15</c:v>
                </c:pt>
                <c:pt idx="155">
                  <c:v>1.125</c:v>
                </c:pt>
                <c:pt idx="156">
                  <c:v>1.0999999999999999</c:v>
                </c:pt>
                <c:pt idx="157">
                  <c:v>1.075</c:v>
                </c:pt>
                <c:pt idx="158">
                  <c:v>1.0499999999999998</c:v>
                </c:pt>
                <c:pt idx="159">
                  <c:v>1.025</c:v>
                </c:pt>
                <c:pt idx="160">
                  <c:v>0.9999999999999999</c:v>
                </c:pt>
                <c:pt idx="161">
                  <c:v>1.15</c:v>
                </c:pt>
                <c:pt idx="162">
                  <c:v>1.125</c:v>
                </c:pt>
                <c:pt idx="163">
                  <c:v>1.0999999999999999</c:v>
                </c:pt>
                <c:pt idx="164">
                  <c:v>1.075</c:v>
                </c:pt>
                <c:pt idx="165">
                  <c:v>1.0499999999999998</c:v>
                </c:pt>
                <c:pt idx="166">
                  <c:v>1.025</c:v>
                </c:pt>
                <c:pt idx="167">
                  <c:v>0.9999999999999999</c:v>
                </c:pt>
                <c:pt idx="168">
                  <c:v>1.15</c:v>
                </c:pt>
                <c:pt idx="169">
                  <c:v>1.125</c:v>
                </c:pt>
                <c:pt idx="170">
                  <c:v>1.0999999999999999</c:v>
                </c:pt>
                <c:pt idx="171">
                  <c:v>1.075</c:v>
                </c:pt>
                <c:pt idx="172">
                  <c:v>1.0499999999999998</c:v>
                </c:pt>
                <c:pt idx="173">
                  <c:v>1.025</c:v>
                </c:pt>
                <c:pt idx="174">
                  <c:v>0.9999999999999999</c:v>
                </c:pt>
                <c:pt idx="175">
                  <c:v>1.125</c:v>
                </c:pt>
                <c:pt idx="176">
                  <c:v>1.1</c:v>
                </c:pt>
                <c:pt idx="177">
                  <c:v>1.075</c:v>
                </c:pt>
                <c:pt idx="178">
                  <c:v>1.05</c:v>
                </c:pt>
                <c:pt idx="179">
                  <c:v>1.025</c:v>
                </c:pt>
                <c:pt idx="180">
                  <c:v>1</c:v>
                </c:pt>
                <c:pt idx="181">
                  <c:v>1.075</c:v>
                </c:pt>
                <c:pt idx="182">
                  <c:v>1.05</c:v>
                </c:pt>
                <c:pt idx="183">
                  <c:v>1.025</c:v>
                </c:pt>
                <c:pt idx="184">
                  <c:v>1</c:v>
                </c:pt>
                <c:pt idx="185">
                  <c:v>1</c:v>
                </c:pt>
                <c:pt idx="186">
                  <c:v>1.05</c:v>
                </c:pt>
                <c:pt idx="187">
                  <c:v>1.0250000000000001</c:v>
                </c:pt>
                <c:pt idx="188">
                  <c:v>1</c:v>
                </c:pt>
                <c:pt idx="189">
                  <c:v>1.05</c:v>
                </c:pt>
                <c:pt idx="190">
                  <c:v>1.0250000000000001</c:v>
                </c:pt>
                <c:pt idx="191">
                  <c:v>1</c:v>
                </c:pt>
                <c:pt idx="192">
                  <c:v>1.05</c:v>
                </c:pt>
                <c:pt idx="193">
                  <c:v>1.0250000000000001</c:v>
                </c:pt>
                <c:pt idx="194">
                  <c:v>1</c:v>
                </c:pt>
                <c:pt idx="195">
                  <c:v>1.025</c:v>
                </c:pt>
                <c:pt idx="196">
                  <c:v>0.9999999999999999</c:v>
                </c:pt>
                <c:pt idx="197">
                  <c:v>1.025</c:v>
                </c:pt>
                <c:pt idx="198">
                  <c:v>0.9999999999999999</c:v>
                </c:pt>
                <c:pt idx="199">
                  <c:v>1.05</c:v>
                </c:pt>
                <c:pt idx="200">
                  <c:v>1.0250000000000001</c:v>
                </c:pt>
                <c:pt idx="201">
                  <c:v>1</c:v>
                </c:pt>
                <c:pt idx="202">
                  <c:v>1.025</c:v>
                </c:pt>
                <c:pt idx="203">
                  <c:v>0.9999999999999999</c:v>
                </c:pt>
                <c:pt idx="204">
                  <c:v>1</c:v>
                </c:pt>
                <c:pt idx="205">
                  <c:v>1.025</c:v>
                </c:pt>
                <c:pt idx="206">
                  <c:v>0.9999999999999999</c:v>
                </c:pt>
                <c:pt idx="207">
                  <c:v>1.05</c:v>
                </c:pt>
                <c:pt idx="208">
                  <c:v>1.0250000000000001</c:v>
                </c:pt>
                <c:pt idx="209">
                  <c:v>1</c:v>
                </c:pt>
                <c:pt idx="210">
                  <c:v>1.025</c:v>
                </c:pt>
                <c:pt idx="211">
                  <c:v>0.9999999999999999</c:v>
                </c:pt>
                <c:pt idx="212">
                  <c:v>1</c:v>
                </c:pt>
                <c:pt idx="213">
                  <c:v>1</c:v>
                </c:pt>
                <c:pt idx="214">
                  <c:v>1.025</c:v>
                </c:pt>
                <c:pt idx="215">
                  <c:v>0.9999999999999999</c:v>
                </c:pt>
                <c:pt idx="216">
                  <c:v>1</c:v>
                </c:pt>
                <c:pt idx="217">
                  <c:v>1</c:v>
                </c:pt>
                <c:pt idx="218">
                  <c:v>1</c:v>
                </c:pt>
                <c:pt idx="219">
                  <c:v>1</c:v>
                </c:pt>
                <c:pt idx="220">
                  <c:v>1.025</c:v>
                </c:pt>
                <c:pt idx="221">
                  <c:v>0.9999999999999999</c:v>
                </c:pt>
                <c:pt idx="222">
                  <c:v>1.025</c:v>
                </c:pt>
                <c:pt idx="223">
                  <c:v>0.9999999999999999</c:v>
                </c:pt>
                <c:pt idx="224">
                  <c:v>1</c:v>
                </c:pt>
                <c:pt idx="225">
                  <c:v>1</c:v>
                </c:pt>
                <c:pt idx="226">
                  <c:v>1.025</c:v>
                </c:pt>
                <c:pt idx="227">
                  <c:v>0.9999999999999999</c:v>
                </c:pt>
                <c:pt idx="228">
                  <c:v>1.025</c:v>
                </c:pt>
                <c:pt idx="229">
                  <c:v>0.9999999999999999</c:v>
                </c:pt>
                <c:pt idx="230">
                  <c:v>1</c:v>
                </c:pt>
                <c:pt idx="231">
                  <c:v>1</c:v>
                </c:pt>
                <c:pt idx="232">
                  <c:v>1</c:v>
                </c:pt>
                <c:pt idx="233">
                  <c:v>1</c:v>
                </c:pt>
                <c:pt idx="234">
                  <c:v>1</c:v>
                </c:pt>
                <c:pt idx="235">
                  <c:v>1</c:v>
                </c:pt>
                <c:pt idx="236">
                  <c:v>1.05</c:v>
                </c:pt>
                <c:pt idx="237">
                  <c:v>1.0250000000000001</c:v>
                </c:pt>
                <c:pt idx="238">
                  <c:v>1</c:v>
                </c:pt>
                <c:pt idx="239">
                  <c:v>1</c:v>
                </c:pt>
                <c:pt idx="240">
                  <c:v>1</c:v>
                </c:pt>
                <c:pt idx="241">
                  <c:v>1</c:v>
                </c:pt>
                <c:pt idx="242">
                  <c:v>1</c:v>
                </c:pt>
                <c:pt idx="243">
                  <c:v>1</c:v>
                </c:pt>
                <c:pt idx="244">
                  <c:v>1.025</c:v>
                </c:pt>
                <c:pt idx="245">
                  <c:v>0.9999999999999999</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Scale'!$C$3:$C$4</c:f>
              <c:numCache>
                <c:ptCount val="2"/>
                <c:pt idx="0">
                  <c:v>18.535000000000007</c:v>
                </c:pt>
                <c:pt idx="1">
                  <c:v>18.535000000000007</c:v>
                </c:pt>
              </c:numCache>
            </c:numRef>
          </c:xVal>
          <c:yVal>
            <c:numRef>
              <c:f>'Dot Scale'!$D$3:$D$4</c:f>
              <c:numCache>
                <c:ptCount val="2"/>
                <c:pt idx="0">
                  <c:v>0.95</c:v>
                </c:pt>
                <c:pt idx="1">
                  <c:v>0.7</c:v>
                </c:pt>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Scale'!$C$6:$C$7</c:f>
              <c:numCache>
                <c:ptCount val="2"/>
                <c:pt idx="0">
                  <c:v>18.2</c:v>
                </c:pt>
                <c:pt idx="1">
                  <c:v>18.2</c:v>
                </c:pt>
              </c:numCache>
            </c:numRef>
          </c:xVal>
          <c:yVal>
            <c:numRef>
              <c:f>'Dot Scale'!$D$6:$D$7</c:f>
              <c:numCache>
                <c:ptCount val="2"/>
                <c:pt idx="0">
                  <c:v>0.95</c:v>
                </c:pt>
                <c:pt idx="1">
                  <c:v>0.7</c:v>
                </c:pt>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Scale'!$C$9:$C$10</c:f>
              <c:numCache>
                <c:ptCount val="2"/>
                <c:pt idx="0">
                  <c:v>15.9</c:v>
                </c:pt>
                <c:pt idx="1">
                  <c:v>15.9</c:v>
                </c:pt>
              </c:numCache>
            </c:numRef>
          </c:xVal>
          <c:yVal>
            <c:numRef>
              <c:f>'Dot Scale'!$D$9:$D$10</c:f>
              <c:numCache>
                <c:ptCount val="2"/>
                <c:pt idx="0">
                  <c:v>0.95</c:v>
                </c:pt>
                <c:pt idx="1">
                  <c:v>0.7</c:v>
                </c:pt>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Scale'!$C$12:$C$13</c:f>
              <c:numCache>
                <c:ptCount val="2"/>
                <c:pt idx="0">
                  <c:v>20</c:v>
                </c:pt>
                <c:pt idx="1">
                  <c:v>20</c:v>
                </c:pt>
              </c:numCache>
            </c:numRef>
          </c:xVal>
          <c:yVal>
            <c:numRef>
              <c:f>'Dot Scale'!$D$12:$D$13</c:f>
              <c:numCache>
                <c:ptCount val="2"/>
                <c:pt idx="0">
                  <c:v>0.95</c:v>
                </c:pt>
                <c:pt idx="1">
                  <c:v>0.7</c:v>
                </c:pt>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Scale'!$C$17:$C$18</c:f>
              <c:numCache>
                <c:ptCount val="2"/>
                <c:pt idx="0">
                  <c:v>14.179489798890515</c:v>
                </c:pt>
                <c:pt idx="1">
                  <c:v>22.8905102011095</c:v>
                </c:pt>
              </c:numCache>
            </c:numRef>
          </c:xVal>
          <c:yVal>
            <c:numRef>
              <c:f>'Dot Scale'!$D$17:$D$18</c:f>
              <c:numCache>
                <c:ptCount val="2"/>
                <c:pt idx="0">
                  <c:v>0.9</c:v>
                </c:pt>
                <c:pt idx="1">
                  <c:v>0.9</c:v>
                </c:pt>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Scale'!$C$20:$C$21</c:f>
              <c:numCache>
                <c:ptCount val="2"/>
                <c:pt idx="0">
                  <c:v>9.823979597781024</c:v>
                </c:pt>
                <c:pt idx="1">
                  <c:v>27.24602040221899</c:v>
                </c:pt>
              </c:numCache>
            </c:numRef>
          </c:xVal>
          <c:yVal>
            <c:numRef>
              <c:f>'Dot Scale'!$D$20:$D$21</c:f>
              <c:numCache>
                <c:ptCount val="2"/>
                <c:pt idx="0">
                  <c:v>0.8</c:v>
                </c:pt>
                <c:pt idx="1">
                  <c:v>0.8</c:v>
                </c:pt>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Scale'!$C$23:$C$24</c:f>
              <c:numCache>
                <c:ptCount val="2"/>
                <c:pt idx="0">
                  <c:v>5.468469396671534</c:v>
                </c:pt>
                <c:pt idx="1">
                  <c:v>31.60153060332848</c:v>
                </c:pt>
              </c:numCache>
            </c:numRef>
          </c:xVal>
          <c:yVal>
            <c:numRef>
              <c:f>'Dot Scale'!$D$23:$D$24</c:f>
              <c:numCache>
                <c:ptCount val="2"/>
                <c:pt idx="0">
                  <c:v>0.7</c:v>
                </c:pt>
                <c:pt idx="1">
                  <c:v>0.7</c:v>
                </c:pt>
              </c:numCache>
            </c:numRef>
          </c:yVal>
          <c:smooth val="0"/>
        </c:ser>
        <c:axId val="13288815"/>
        <c:axId val="52490472"/>
      </c:scatterChart>
      <c:valAx>
        <c:axId val="13288815"/>
        <c:scaling>
          <c:orientation val="minMax"/>
        </c:scaling>
        <c:axPos val="b"/>
        <c:delete val="0"/>
        <c:numFmt formatCode="General" sourceLinked="1"/>
        <c:majorTickMark val="out"/>
        <c:minorTickMark val="none"/>
        <c:tickLblPos val="nextTo"/>
        <c:crossAx val="52490472"/>
        <c:crossesAt val="0.95"/>
        <c:crossBetween val="midCat"/>
        <c:dispUnits/>
      </c:valAx>
      <c:valAx>
        <c:axId val="52490472"/>
        <c:scaling>
          <c:orientation val="minMax"/>
          <c:max val="1.2"/>
          <c:min val="0.4"/>
        </c:scaling>
        <c:axPos val="l"/>
        <c:delete val="1"/>
        <c:majorTickMark val="out"/>
        <c:minorTickMark val="none"/>
        <c:tickLblPos val="nextTo"/>
        <c:crossAx val="13288815"/>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85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SANMIMA</a:t>
            </a:r>
          </a:p>
        </c:rich>
      </c:tx>
      <c:layout>
        <c:manualLayout>
          <c:xMode val="factor"/>
          <c:yMode val="factor"/>
          <c:x val="-0.002"/>
          <c:y val="0.009"/>
        </c:manualLayout>
      </c:layout>
      <c:spPr>
        <a:noFill/>
        <a:ln>
          <a:noFill/>
        </a:ln>
      </c:spPr>
    </c:title>
    <c:plotArea>
      <c:layout>
        <c:manualLayout>
          <c:xMode val="edge"/>
          <c:yMode val="edge"/>
          <c:x val="0.01975"/>
          <c:y val="0.15625"/>
          <c:w val="0.71275"/>
          <c:h val="0.81375"/>
        </c:manualLayout>
      </c:layout>
      <c:scatterChart>
        <c:scatterStyle val="lineMarker"/>
        <c:varyColors val="0"/>
        <c:ser>
          <c:idx val="0"/>
          <c:order val="0"/>
          <c:tx>
            <c:v>Values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xVal>
            <c:numRef>
              <c:f>'Dot Scale2'!$A$2:$A$260</c:f>
              <c:numCache>
                <c:ptCount val="259"/>
                <c:pt idx="0">
                  <c:v>1.9</c:v>
                </c:pt>
                <c:pt idx="1">
                  <c:v>2.2</c:v>
                </c:pt>
                <c:pt idx="2">
                  <c:v>2.6</c:v>
                </c:pt>
                <c:pt idx="3">
                  <c:v>2.8</c:v>
                </c:pt>
                <c:pt idx="4">
                  <c:v>2.9</c:v>
                </c:pt>
                <c:pt idx="5">
                  <c:v>3</c:v>
                </c:pt>
                <c:pt idx="6">
                  <c:v>3.3</c:v>
                </c:pt>
                <c:pt idx="7">
                  <c:v>3.4</c:v>
                </c:pt>
                <c:pt idx="8">
                  <c:v>3.5</c:v>
                </c:pt>
                <c:pt idx="9">
                  <c:v>3.5</c:v>
                </c:pt>
                <c:pt idx="10">
                  <c:v>3.6</c:v>
                </c:pt>
                <c:pt idx="11">
                  <c:v>3.7</c:v>
                </c:pt>
                <c:pt idx="12">
                  <c:v>3.8</c:v>
                </c:pt>
                <c:pt idx="13">
                  <c:v>3.8</c:v>
                </c:pt>
                <c:pt idx="14">
                  <c:v>3.8</c:v>
                </c:pt>
                <c:pt idx="15">
                  <c:v>3.8</c:v>
                </c:pt>
                <c:pt idx="16">
                  <c:v>3.8</c:v>
                </c:pt>
                <c:pt idx="17">
                  <c:v>3.9</c:v>
                </c:pt>
                <c:pt idx="18">
                  <c:v>3.9</c:v>
                </c:pt>
                <c:pt idx="19">
                  <c:v>3.9</c:v>
                </c:pt>
                <c:pt idx="20">
                  <c:v>4</c:v>
                </c:pt>
                <c:pt idx="21">
                  <c:v>4</c:v>
                </c:pt>
                <c:pt idx="22">
                  <c:v>4</c:v>
                </c:pt>
                <c:pt idx="23">
                  <c:v>4</c:v>
                </c:pt>
                <c:pt idx="24">
                  <c:v>4</c:v>
                </c:pt>
                <c:pt idx="25">
                  <c:v>4</c:v>
                </c:pt>
                <c:pt idx="26">
                  <c:v>4.1</c:v>
                </c:pt>
                <c:pt idx="27">
                  <c:v>4.1</c:v>
                </c:pt>
                <c:pt idx="28">
                  <c:v>4.1</c:v>
                </c:pt>
                <c:pt idx="29">
                  <c:v>4.2</c:v>
                </c:pt>
                <c:pt idx="30">
                  <c:v>4.2</c:v>
                </c:pt>
                <c:pt idx="31">
                  <c:v>4.2</c:v>
                </c:pt>
                <c:pt idx="32">
                  <c:v>4.2</c:v>
                </c:pt>
                <c:pt idx="33">
                  <c:v>4.2</c:v>
                </c:pt>
                <c:pt idx="34">
                  <c:v>4.2</c:v>
                </c:pt>
                <c:pt idx="35">
                  <c:v>4.2</c:v>
                </c:pt>
                <c:pt idx="36">
                  <c:v>4.2</c:v>
                </c:pt>
                <c:pt idx="37">
                  <c:v>4.2</c:v>
                </c:pt>
                <c:pt idx="38">
                  <c:v>4.3</c:v>
                </c:pt>
                <c:pt idx="39">
                  <c:v>4.3</c:v>
                </c:pt>
                <c:pt idx="40">
                  <c:v>4.3</c:v>
                </c:pt>
                <c:pt idx="41">
                  <c:v>4.3</c:v>
                </c:pt>
                <c:pt idx="42">
                  <c:v>4.3</c:v>
                </c:pt>
                <c:pt idx="43">
                  <c:v>4.4</c:v>
                </c:pt>
                <c:pt idx="44">
                  <c:v>4.4</c:v>
                </c:pt>
                <c:pt idx="45">
                  <c:v>4.4</c:v>
                </c:pt>
                <c:pt idx="46">
                  <c:v>4.4</c:v>
                </c:pt>
                <c:pt idx="47">
                  <c:v>4.4</c:v>
                </c:pt>
                <c:pt idx="48">
                  <c:v>4.4</c:v>
                </c:pt>
                <c:pt idx="49">
                  <c:v>4.4</c:v>
                </c:pt>
                <c:pt idx="50">
                  <c:v>4.5</c:v>
                </c:pt>
                <c:pt idx="51">
                  <c:v>4.5</c:v>
                </c:pt>
                <c:pt idx="52">
                  <c:v>4.5</c:v>
                </c:pt>
                <c:pt idx="53">
                  <c:v>4.5</c:v>
                </c:pt>
                <c:pt idx="54">
                  <c:v>4.5</c:v>
                </c:pt>
                <c:pt idx="55">
                  <c:v>4.7</c:v>
                </c:pt>
                <c:pt idx="56">
                  <c:v>4.8</c:v>
                </c:pt>
                <c:pt idx="57">
                  <c:v>4.8</c:v>
                </c:pt>
                <c:pt idx="58">
                  <c:v>4.8</c:v>
                </c:pt>
                <c:pt idx="59">
                  <c:v>4.8</c:v>
                </c:pt>
                <c:pt idx="60">
                  <c:v>4.8</c:v>
                </c:pt>
                <c:pt idx="61">
                  <c:v>4.9</c:v>
                </c:pt>
                <c:pt idx="62">
                  <c:v>4.9</c:v>
                </c:pt>
                <c:pt idx="63">
                  <c:v>5</c:v>
                </c:pt>
                <c:pt idx="64">
                  <c:v>5</c:v>
                </c:pt>
                <c:pt idx="65">
                  <c:v>5</c:v>
                </c:pt>
                <c:pt idx="66">
                  <c:v>5.1</c:v>
                </c:pt>
                <c:pt idx="67">
                  <c:v>5.1</c:v>
                </c:pt>
                <c:pt idx="68">
                  <c:v>5.1</c:v>
                </c:pt>
                <c:pt idx="69">
                  <c:v>5.2</c:v>
                </c:pt>
                <c:pt idx="70">
                  <c:v>5.2</c:v>
                </c:pt>
                <c:pt idx="71">
                  <c:v>5.3</c:v>
                </c:pt>
                <c:pt idx="72">
                  <c:v>5.3</c:v>
                </c:pt>
                <c:pt idx="73">
                  <c:v>5.3</c:v>
                </c:pt>
                <c:pt idx="74">
                  <c:v>5.3</c:v>
                </c:pt>
                <c:pt idx="75">
                  <c:v>5.3</c:v>
                </c:pt>
                <c:pt idx="76">
                  <c:v>5.4</c:v>
                </c:pt>
                <c:pt idx="77">
                  <c:v>5.4</c:v>
                </c:pt>
                <c:pt idx="78">
                  <c:v>5.4</c:v>
                </c:pt>
                <c:pt idx="79">
                  <c:v>5.4</c:v>
                </c:pt>
                <c:pt idx="80">
                  <c:v>5.5</c:v>
                </c:pt>
                <c:pt idx="81">
                  <c:v>5.5</c:v>
                </c:pt>
                <c:pt idx="82">
                  <c:v>5.5</c:v>
                </c:pt>
                <c:pt idx="83">
                  <c:v>5.5</c:v>
                </c:pt>
                <c:pt idx="84">
                  <c:v>5.6</c:v>
                </c:pt>
                <c:pt idx="85">
                  <c:v>5.6</c:v>
                </c:pt>
                <c:pt idx="86">
                  <c:v>5.7</c:v>
                </c:pt>
                <c:pt idx="87">
                  <c:v>5.9</c:v>
                </c:pt>
                <c:pt idx="88">
                  <c:v>5.9</c:v>
                </c:pt>
                <c:pt idx="89">
                  <c:v>6</c:v>
                </c:pt>
                <c:pt idx="90">
                  <c:v>6.1</c:v>
                </c:pt>
                <c:pt idx="91">
                  <c:v>6.1</c:v>
                </c:pt>
                <c:pt idx="92">
                  <c:v>6.1</c:v>
                </c:pt>
                <c:pt idx="93">
                  <c:v>6.1</c:v>
                </c:pt>
                <c:pt idx="94">
                  <c:v>6.2</c:v>
                </c:pt>
                <c:pt idx="95">
                  <c:v>6.2</c:v>
                </c:pt>
                <c:pt idx="96">
                  <c:v>6.3</c:v>
                </c:pt>
                <c:pt idx="97">
                  <c:v>6.3</c:v>
                </c:pt>
                <c:pt idx="98">
                  <c:v>6.5</c:v>
                </c:pt>
                <c:pt idx="99">
                  <c:v>6.5</c:v>
                </c:pt>
                <c:pt idx="100">
                  <c:v>6.5</c:v>
                </c:pt>
                <c:pt idx="101">
                  <c:v>6.6</c:v>
                </c:pt>
                <c:pt idx="102">
                  <c:v>6.7</c:v>
                </c:pt>
                <c:pt idx="103">
                  <c:v>6.8</c:v>
                </c:pt>
                <c:pt idx="104">
                  <c:v>6.8</c:v>
                </c:pt>
                <c:pt idx="105">
                  <c:v>6.9</c:v>
                </c:pt>
                <c:pt idx="106">
                  <c:v>6.9</c:v>
                </c:pt>
                <c:pt idx="107">
                  <c:v>6.9</c:v>
                </c:pt>
                <c:pt idx="108">
                  <c:v>7.1</c:v>
                </c:pt>
                <c:pt idx="109">
                  <c:v>7.1</c:v>
                </c:pt>
                <c:pt idx="110">
                  <c:v>7.1</c:v>
                </c:pt>
                <c:pt idx="111">
                  <c:v>7.2</c:v>
                </c:pt>
                <c:pt idx="112">
                  <c:v>7.2</c:v>
                </c:pt>
                <c:pt idx="113">
                  <c:v>7.2</c:v>
                </c:pt>
                <c:pt idx="114">
                  <c:v>7.2</c:v>
                </c:pt>
                <c:pt idx="115">
                  <c:v>7.3</c:v>
                </c:pt>
                <c:pt idx="116">
                  <c:v>7.4</c:v>
                </c:pt>
                <c:pt idx="117">
                  <c:v>7.4</c:v>
                </c:pt>
                <c:pt idx="118">
                  <c:v>7.4</c:v>
                </c:pt>
                <c:pt idx="119">
                  <c:v>7.5</c:v>
                </c:pt>
                <c:pt idx="120">
                  <c:v>7.5</c:v>
                </c:pt>
                <c:pt idx="121">
                  <c:v>7.5</c:v>
                </c:pt>
                <c:pt idx="122">
                  <c:v>7.7</c:v>
                </c:pt>
                <c:pt idx="123">
                  <c:v>7.8</c:v>
                </c:pt>
                <c:pt idx="124">
                  <c:v>7.9</c:v>
                </c:pt>
                <c:pt idx="125">
                  <c:v>8</c:v>
                </c:pt>
                <c:pt idx="126">
                  <c:v>8</c:v>
                </c:pt>
                <c:pt idx="127">
                  <c:v>8.1</c:v>
                </c:pt>
                <c:pt idx="128">
                  <c:v>8.1</c:v>
                </c:pt>
                <c:pt idx="129">
                  <c:v>8.1</c:v>
                </c:pt>
                <c:pt idx="130">
                  <c:v>8.2</c:v>
                </c:pt>
                <c:pt idx="131">
                  <c:v>8.2</c:v>
                </c:pt>
                <c:pt idx="132">
                  <c:v>8.4</c:v>
                </c:pt>
                <c:pt idx="133">
                  <c:v>8.6</c:v>
                </c:pt>
                <c:pt idx="134">
                  <c:v>8.8</c:v>
                </c:pt>
                <c:pt idx="135">
                  <c:v>8.9</c:v>
                </c:pt>
                <c:pt idx="136">
                  <c:v>8.9</c:v>
                </c:pt>
                <c:pt idx="137">
                  <c:v>8.9</c:v>
                </c:pt>
                <c:pt idx="138">
                  <c:v>8.9</c:v>
                </c:pt>
                <c:pt idx="139">
                  <c:v>9</c:v>
                </c:pt>
                <c:pt idx="140">
                  <c:v>9</c:v>
                </c:pt>
                <c:pt idx="141">
                  <c:v>9.1</c:v>
                </c:pt>
                <c:pt idx="142">
                  <c:v>9.1</c:v>
                </c:pt>
                <c:pt idx="143">
                  <c:v>9.2</c:v>
                </c:pt>
                <c:pt idx="144">
                  <c:v>9.4</c:v>
                </c:pt>
                <c:pt idx="145">
                  <c:v>9.4</c:v>
                </c:pt>
                <c:pt idx="146">
                  <c:v>9.5</c:v>
                </c:pt>
                <c:pt idx="147">
                  <c:v>9.7</c:v>
                </c:pt>
                <c:pt idx="148">
                  <c:v>9.7</c:v>
                </c:pt>
                <c:pt idx="149">
                  <c:v>9.7</c:v>
                </c:pt>
                <c:pt idx="150">
                  <c:v>9.8</c:v>
                </c:pt>
                <c:pt idx="151">
                  <c:v>10</c:v>
                </c:pt>
                <c:pt idx="152">
                  <c:v>10.1</c:v>
                </c:pt>
                <c:pt idx="153">
                  <c:v>10.2</c:v>
                </c:pt>
                <c:pt idx="154">
                  <c:v>10.3</c:v>
                </c:pt>
                <c:pt idx="155">
                  <c:v>10.4</c:v>
                </c:pt>
                <c:pt idx="156">
                  <c:v>10.4</c:v>
                </c:pt>
                <c:pt idx="157">
                  <c:v>10.4</c:v>
                </c:pt>
                <c:pt idx="158">
                  <c:v>10.5</c:v>
                </c:pt>
                <c:pt idx="159">
                  <c:v>10.5</c:v>
                </c:pt>
                <c:pt idx="160">
                  <c:v>10.5</c:v>
                </c:pt>
                <c:pt idx="161">
                  <c:v>10.5</c:v>
                </c:pt>
                <c:pt idx="162">
                  <c:v>10.5</c:v>
                </c:pt>
                <c:pt idx="163">
                  <c:v>10.6</c:v>
                </c:pt>
                <c:pt idx="164">
                  <c:v>10.6</c:v>
                </c:pt>
                <c:pt idx="165">
                  <c:v>10.6</c:v>
                </c:pt>
                <c:pt idx="166">
                  <c:v>10.6</c:v>
                </c:pt>
                <c:pt idx="167">
                  <c:v>10.9</c:v>
                </c:pt>
                <c:pt idx="168">
                  <c:v>11</c:v>
                </c:pt>
                <c:pt idx="169">
                  <c:v>11</c:v>
                </c:pt>
                <c:pt idx="170">
                  <c:v>11.2</c:v>
                </c:pt>
                <c:pt idx="171">
                  <c:v>11.2</c:v>
                </c:pt>
                <c:pt idx="172">
                  <c:v>11.3</c:v>
                </c:pt>
                <c:pt idx="173">
                  <c:v>11.3</c:v>
                </c:pt>
                <c:pt idx="174">
                  <c:v>11.3</c:v>
                </c:pt>
                <c:pt idx="175">
                  <c:v>11.4</c:v>
                </c:pt>
                <c:pt idx="176">
                  <c:v>11.4</c:v>
                </c:pt>
                <c:pt idx="177">
                  <c:v>11.5</c:v>
                </c:pt>
                <c:pt idx="178">
                  <c:v>11.5</c:v>
                </c:pt>
                <c:pt idx="179">
                  <c:v>11.6</c:v>
                </c:pt>
                <c:pt idx="180">
                  <c:v>11.8</c:v>
                </c:pt>
                <c:pt idx="181">
                  <c:v>11.9</c:v>
                </c:pt>
                <c:pt idx="182">
                  <c:v>11.9</c:v>
                </c:pt>
                <c:pt idx="183">
                  <c:v>12.3</c:v>
                </c:pt>
                <c:pt idx="184">
                  <c:v>12.3</c:v>
                </c:pt>
                <c:pt idx="185">
                  <c:v>12.4</c:v>
                </c:pt>
                <c:pt idx="186">
                  <c:v>12.4</c:v>
                </c:pt>
                <c:pt idx="187">
                  <c:v>12.4</c:v>
                </c:pt>
                <c:pt idx="188">
                  <c:v>12.4</c:v>
                </c:pt>
                <c:pt idx="189">
                  <c:v>12.5</c:v>
                </c:pt>
                <c:pt idx="190">
                  <c:v>12.6</c:v>
                </c:pt>
                <c:pt idx="191">
                  <c:v>12.7</c:v>
                </c:pt>
                <c:pt idx="192">
                  <c:v>12.9</c:v>
                </c:pt>
                <c:pt idx="193">
                  <c:v>13</c:v>
                </c:pt>
                <c:pt idx="194">
                  <c:v>13</c:v>
                </c:pt>
                <c:pt idx="195">
                  <c:v>13.1</c:v>
                </c:pt>
                <c:pt idx="196">
                  <c:v>13.1</c:v>
                </c:pt>
                <c:pt idx="197">
                  <c:v>13.2</c:v>
                </c:pt>
                <c:pt idx="198">
                  <c:v>13.2</c:v>
                </c:pt>
                <c:pt idx="199">
                  <c:v>13.3</c:v>
                </c:pt>
                <c:pt idx="200">
                  <c:v>13.6</c:v>
                </c:pt>
                <c:pt idx="201">
                  <c:v>13.8</c:v>
                </c:pt>
                <c:pt idx="202">
                  <c:v>13.8</c:v>
                </c:pt>
                <c:pt idx="203">
                  <c:v>14.1</c:v>
                </c:pt>
                <c:pt idx="204">
                  <c:v>14.4</c:v>
                </c:pt>
                <c:pt idx="205">
                  <c:v>14.6</c:v>
                </c:pt>
                <c:pt idx="206">
                  <c:v>14.9</c:v>
                </c:pt>
                <c:pt idx="207">
                  <c:v>15.1</c:v>
                </c:pt>
                <c:pt idx="208">
                  <c:v>15.3</c:v>
                </c:pt>
                <c:pt idx="209">
                  <c:v>15.7</c:v>
                </c:pt>
                <c:pt idx="210">
                  <c:v>16.2</c:v>
                </c:pt>
                <c:pt idx="211">
                  <c:v>16.4</c:v>
                </c:pt>
                <c:pt idx="212">
                  <c:v>16.4</c:v>
                </c:pt>
                <c:pt idx="213">
                  <c:v>16.8</c:v>
                </c:pt>
                <c:pt idx="214">
                  <c:v>16.8</c:v>
                </c:pt>
                <c:pt idx="215">
                  <c:v>18.1</c:v>
                </c:pt>
                <c:pt idx="216">
                  <c:v>18.2</c:v>
                </c:pt>
                <c:pt idx="217">
                  <c:v>19.2</c:v>
                </c:pt>
                <c:pt idx="218">
                  <c:v>19.2</c:v>
                </c:pt>
                <c:pt idx="219">
                  <c:v>19.4</c:v>
                </c:pt>
                <c:pt idx="220">
                  <c:v>19.7</c:v>
                </c:pt>
                <c:pt idx="221">
                  <c:v>19.7</c:v>
                </c:pt>
                <c:pt idx="222">
                  <c:v>19.8</c:v>
                </c:pt>
                <c:pt idx="223">
                  <c:v>20.1</c:v>
                </c:pt>
                <c:pt idx="224">
                  <c:v>20.8</c:v>
                </c:pt>
                <c:pt idx="225">
                  <c:v>21</c:v>
                </c:pt>
                <c:pt idx="226">
                  <c:v>21.1</c:v>
                </c:pt>
                <c:pt idx="227">
                  <c:v>21.1</c:v>
                </c:pt>
                <c:pt idx="228">
                  <c:v>21.3</c:v>
                </c:pt>
                <c:pt idx="229">
                  <c:v>21.4</c:v>
                </c:pt>
                <c:pt idx="230">
                  <c:v>21.6</c:v>
                </c:pt>
                <c:pt idx="231">
                  <c:v>21.6</c:v>
                </c:pt>
                <c:pt idx="232">
                  <c:v>22</c:v>
                </c:pt>
                <c:pt idx="233">
                  <c:v>22.5</c:v>
                </c:pt>
                <c:pt idx="234">
                  <c:v>22.6</c:v>
                </c:pt>
                <c:pt idx="235">
                  <c:v>22.7</c:v>
                </c:pt>
                <c:pt idx="236">
                  <c:v>23.5</c:v>
                </c:pt>
                <c:pt idx="237">
                  <c:v>23.6</c:v>
                </c:pt>
                <c:pt idx="238">
                  <c:v>23.8</c:v>
                </c:pt>
                <c:pt idx="239">
                  <c:v>25.8</c:v>
                </c:pt>
                <c:pt idx="240">
                  <c:v>25.8</c:v>
                </c:pt>
                <c:pt idx="241">
                  <c:v>26.2</c:v>
                </c:pt>
                <c:pt idx="242">
                  <c:v>27.2</c:v>
                </c:pt>
                <c:pt idx="243">
                  <c:v>27.9</c:v>
                </c:pt>
                <c:pt idx="244">
                  <c:v>29</c:v>
                </c:pt>
                <c:pt idx="245">
                  <c:v>29</c:v>
                </c:pt>
                <c:pt idx="246">
                  <c:v>29.7</c:v>
                </c:pt>
                <c:pt idx="247">
                  <c:v>30.6</c:v>
                </c:pt>
                <c:pt idx="248">
                  <c:v>30.9</c:v>
                </c:pt>
                <c:pt idx="249">
                  <c:v>32.6</c:v>
                </c:pt>
                <c:pt idx="250">
                  <c:v>34.1</c:v>
                </c:pt>
                <c:pt idx="251">
                  <c:v>34.2</c:v>
                </c:pt>
                <c:pt idx="252">
                  <c:v>35.1</c:v>
                </c:pt>
                <c:pt idx="253">
                  <c:v>35.9</c:v>
                </c:pt>
                <c:pt idx="254">
                  <c:v>35.9</c:v>
                </c:pt>
                <c:pt idx="255">
                  <c:v>41.6</c:v>
                </c:pt>
                <c:pt idx="256">
                  <c:v>44</c:v>
                </c:pt>
                <c:pt idx="257">
                  <c:v>48.8</c:v>
                </c:pt>
                <c:pt idx="258">
                  <c:v>52.3</c:v>
                </c:pt>
              </c:numCache>
            </c:numRef>
          </c:xVal>
          <c:yVal>
            <c:numRef>
              <c:f>'Dot Scale2'!$B$2:$B$260</c:f>
              <c:numCache>
                <c:ptCount val="259"/>
                <c:pt idx="0">
                  <c:v>1</c:v>
                </c:pt>
                <c:pt idx="1">
                  <c:v>1</c:v>
                </c:pt>
                <c:pt idx="2">
                  <c:v>1</c:v>
                </c:pt>
                <c:pt idx="3">
                  <c:v>1</c:v>
                </c:pt>
                <c:pt idx="4">
                  <c:v>1</c:v>
                </c:pt>
                <c:pt idx="5">
                  <c:v>1</c:v>
                </c:pt>
                <c:pt idx="6">
                  <c:v>1</c:v>
                </c:pt>
                <c:pt idx="7">
                  <c:v>1</c:v>
                </c:pt>
                <c:pt idx="8">
                  <c:v>1.025</c:v>
                </c:pt>
                <c:pt idx="9">
                  <c:v>0.9999999999999999</c:v>
                </c:pt>
                <c:pt idx="10">
                  <c:v>1</c:v>
                </c:pt>
                <c:pt idx="11">
                  <c:v>1</c:v>
                </c:pt>
                <c:pt idx="12">
                  <c:v>1.1</c:v>
                </c:pt>
                <c:pt idx="13">
                  <c:v>1.0750000000000002</c:v>
                </c:pt>
                <c:pt idx="14">
                  <c:v>1.05</c:v>
                </c:pt>
                <c:pt idx="15">
                  <c:v>1.0250000000000001</c:v>
                </c:pt>
                <c:pt idx="16">
                  <c:v>1</c:v>
                </c:pt>
                <c:pt idx="17">
                  <c:v>1.05</c:v>
                </c:pt>
                <c:pt idx="18">
                  <c:v>1.0250000000000001</c:v>
                </c:pt>
                <c:pt idx="19">
                  <c:v>1</c:v>
                </c:pt>
                <c:pt idx="20">
                  <c:v>1.125</c:v>
                </c:pt>
                <c:pt idx="21">
                  <c:v>1.1</c:v>
                </c:pt>
                <c:pt idx="22">
                  <c:v>1.075</c:v>
                </c:pt>
                <c:pt idx="23">
                  <c:v>1.05</c:v>
                </c:pt>
                <c:pt idx="24">
                  <c:v>1.025</c:v>
                </c:pt>
                <c:pt idx="25">
                  <c:v>1</c:v>
                </c:pt>
                <c:pt idx="26">
                  <c:v>1.05</c:v>
                </c:pt>
                <c:pt idx="27">
                  <c:v>1.0250000000000001</c:v>
                </c:pt>
                <c:pt idx="28">
                  <c:v>1</c:v>
                </c:pt>
                <c:pt idx="29">
                  <c:v>1.2</c:v>
                </c:pt>
                <c:pt idx="30">
                  <c:v>1.175</c:v>
                </c:pt>
                <c:pt idx="31">
                  <c:v>1.15</c:v>
                </c:pt>
                <c:pt idx="32">
                  <c:v>1.125</c:v>
                </c:pt>
                <c:pt idx="33">
                  <c:v>1.0999999999999999</c:v>
                </c:pt>
                <c:pt idx="34">
                  <c:v>1.075</c:v>
                </c:pt>
                <c:pt idx="35">
                  <c:v>1.0499999999999998</c:v>
                </c:pt>
                <c:pt idx="36">
                  <c:v>1.025</c:v>
                </c:pt>
                <c:pt idx="37">
                  <c:v>1</c:v>
                </c:pt>
                <c:pt idx="38">
                  <c:v>1.1</c:v>
                </c:pt>
                <c:pt idx="39">
                  <c:v>1.0750000000000002</c:v>
                </c:pt>
                <c:pt idx="40">
                  <c:v>1.05</c:v>
                </c:pt>
                <c:pt idx="41">
                  <c:v>1.0250000000000001</c:v>
                </c:pt>
                <c:pt idx="42">
                  <c:v>1</c:v>
                </c:pt>
                <c:pt idx="43">
                  <c:v>1.15</c:v>
                </c:pt>
                <c:pt idx="44">
                  <c:v>1.125</c:v>
                </c:pt>
                <c:pt idx="45">
                  <c:v>1.0999999999999999</c:v>
                </c:pt>
                <c:pt idx="46">
                  <c:v>1.075</c:v>
                </c:pt>
                <c:pt idx="47">
                  <c:v>1.0499999999999998</c:v>
                </c:pt>
                <c:pt idx="48">
                  <c:v>1.025</c:v>
                </c:pt>
                <c:pt idx="49">
                  <c:v>0.9999999999999999</c:v>
                </c:pt>
                <c:pt idx="50">
                  <c:v>1.1</c:v>
                </c:pt>
                <c:pt idx="51">
                  <c:v>1.0750000000000002</c:v>
                </c:pt>
                <c:pt idx="52">
                  <c:v>1.05</c:v>
                </c:pt>
                <c:pt idx="53">
                  <c:v>1.0250000000000001</c:v>
                </c:pt>
                <c:pt idx="54">
                  <c:v>1</c:v>
                </c:pt>
                <c:pt idx="55">
                  <c:v>1</c:v>
                </c:pt>
                <c:pt idx="56">
                  <c:v>1.1</c:v>
                </c:pt>
                <c:pt idx="57">
                  <c:v>1.0750000000000002</c:v>
                </c:pt>
                <c:pt idx="58">
                  <c:v>1.05</c:v>
                </c:pt>
                <c:pt idx="59">
                  <c:v>1.0250000000000001</c:v>
                </c:pt>
                <c:pt idx="60">
                  <c:v>1</c:v>
                </c:pt>
                <c:pt idx="61">
                  <c:v>1.025</c:v>
                </c:pt>
                <c:pt idx="62">
                  <c:v>0.9999999999999999</c:v>
                </c:pt>
                <c:pt idx="63">
                  <c:v>1.05</c:v>
                </c:pt>
                <c:pt idx="64">
                  <c:v>1.0250000000000001</c:v>
                </c:pt>
                <c:pt idx="65">
                  <c:v>1</c:v>
                </c:pt>
                <c:pt idx="66">
                  <c:v>1.05</c:v>
                </c:pt>
                <c:pt idx="67">
                  <c:v>1.0250000000000001</c:v>
                </c:pt>
                <c:pt idx="68">
                  <c:v>1</c:v>
                </c:pt>
                <c:pt idx="69">
                  <c:v>1.025</c:v>
                </c:pt>
                <c:pt idx="70">
                  <c:v>0.9999999999999999</c:v>
                </c:pt>
                <c:pt idx="71">
                  <c:v>1.1</c:v>
                </c:pt>
                <c:pt idx="72">
                  <c:v>1.0750000000000002</c:v>
                </c:pt>
                <c:pt idx="73">
                  <c:v>1.05</c:v>
                </c:pt>
                <c:pt idx="74">
                  <c:v>1.0250000000000001</c:v>
                </c:pt>
                <c:pt idx="75">
                  <c:v>1</c:v>
                </c:pt>
                <c:pt idx="76">
                  <c:v>1.075</c:v>
                </c:pt>
                <c:pt idx="77">
                  <c:v>1.05</c:v>
                </c:pt>
                <c:pt idx="78">
                  <c:v>1.025</c:v>
                </c:pt>
                <c:pt idx="79">
                  <c:v>1</c:v>
                </c:pt>
                <c:pt idx="80">
                  <c:v>1.075</c:v>
                </c:pt>
                <c:pt idx="81">
                  <c:v>1.05</c:v>
                </c:pt>
                <c:pt idx="82">
                  <c:v>1.025</c:v>
                </c:pt>
                <c:pt idx="83">
                  <c:v>1</c:v>
                </c:pt>
                <c:pt idx="84">
                  <c:v>1.025</c:v>
                </c:pt>
                <c:pt idx="85">
                  <c:v>0.9999999999999999</c:v>
                </c:pt>
                <c:pt idx="86">
                  <c:v>1</c:v>
                </c:pt>
                <c:pt idx="87">
                  <c:v>1.025</c:v>
                </c:pt>
                <c:pt idx="88">
                  <c:v>0.9999999999999999</c:v>
                </c:pt>
                <c:pt idx="89">
                  <c:v>1</c:v>
                </c:pt>
                <c:pt idx="90">
                  <c:v>1.075</c:v>
                </c:pt>
                <c:pt idx="91">
                  <c:v>1.05</c:v>
                </c:pt>
                <c:pt idx="92">
                  <c:v>1.025</c:v>
                </c:pt>
                <c:pt idx="93">
                  <c:v>1</c:v>
                </c:pt>
                <c:pt idx="94">
                  <c:v>1.025</c:v>
                </c:pt>
                <c:pt idx="95">
                  <c:v>0.9999999999999999</c:v>
                </c:pt>
                <c:pt idx="96">
                  <c:v>1.025</c:v>
                </c:pt>
                <c:pt idx="97">
                  <c:v>0.9999999999999999</c:v>
                </c:pt>
                <c:pt idx="98">
                  <c:v>1.05</c:v>
                </c:pt>
                <c:pt idx="99">
                  <c:v>1.0250000000000001</c:v>
                </c:pt>
                <c:pt idx="100">
                  <c:v>1</c:v>
                </c:pt>
                <c:pt idx="101">
                  <c:v>1</c:v>
                </c:pt>
                <c:pt idx="102">
                  <c:v>1</c:v>
                </c:pt>
                <c:pt idx="103">
                  <c:v>1.025</c:v>
                </c:pt>
                <c:pt idx="104">
                  <c:v>0.9999999999999999</c:v>
                </c:pt>
                <c:pt idx="105">
                  <c:v>1.05</c:v>
                </c:pt>
                <c:pt idx="106">
                  <c:v>1.0250000000000001</c:v>
                </c:pt>
                <c:pt idx="107">
                  <c:v>1</c:v>
                </c:pt>
                <c:pt idx="108">
                  <c:v>1.05</c:v>
                </c:pt>
                <c:pt idx="109">
                  <c:v>1.0250000000000001</c:v>
                </c:pt>
                <c:pt idx="110">
                  <c:v>1</c:v>
                </c:pt>
                <c:pt idx="111">
                  <c:v>1.075</c:v>
                </c:pt>
                <c:pt idx="112">
                  <c:v>1.05</c:v>
                </c:pt>
                <c:pt idx="113">
                  <c:v>1.025</c:v>
                </c:pt>
                <c:pt idx="114">
                  <c:v>1</c:v>
                </c:pt>
                <c:pt idx="115">
                  <c:v>1</c:v>
                </c:pt>
                <c:pt idx="116">
                  <c:v>1.05</c:v>
                </c:pt>
                <c:pt idx="117">
                  <c:v>1.0250000000000001</c:v>
                </c:pt>
                <c:pt idx="118">
                  <c:v>1</c:v>
                </c:pt>
                <c:pt idx="119">
                  <c:v>1.05</c:v>
                </c:pt>
                <c:pt idx="120">
                  <c:v>1.0250000000000001</c:v>
                </c:pt>
                <c:pt idx="121">
                  <c:v>1</c:v>
                </c:pt>
                <c:pt idx="122">
                  <c:v>1</c:v>
                </c:pt>
                <c:pt idx="123">
                  <c:v>1</c:v>
                </c:pt>
                <c:pt idx="124">
                  <c:v>1</c:v>
                </c:pt>
                <c:pt idx="125">
                  <c:v>1.025</c:v>
                </c:pt>
                <c:pt idx="126">
                  <c:v>0.9999999999999999</c:v>
                </c:pt>
                <c:pt idx="127">
                  <c:v>1.05</c:v>
                </c:pt>
                <c:pt idx="128">
                  <c:v>1.0250000000000001</c:v>
                </c:pt>
                <c:pt idx="129">
                  <c:v>1</c:v>
                </c:pt>
                <c:pt idx="130">
                  <c:v>1.025</c:v>
                </c:pt>
                <c:pt idx="131">
                  <c:v>0.9999999999999999</c:v>
                </c:pt>
                <c:pt idx="132">
                  <c:v>1</c:v>
                </c:pt>
                <c:pt idx="133">
                  <c:v>1</c:v>
                </c:pt>
                <c:pt idx="134">
                  <c:v>1</c:v>
                </c:pt>
                <c:pt idx="135">
                  <c:v>1.075</c:v>
                </c:pt>
                <c:pt idx="136">
                  <c:v>1.05</c:v>
                </c:pt>
                <c:pt idx="137">
                  <c:v>1.025</c:v>
                </c:pt>
                <c:pt idx="138">
                  <c:v>1</c:v>
                </c:pt>
                <c:pt idx="139">
                  <c:v>1.025</c:v>
                </c:pt>
                <c:pt idx="140">
                  <c:v>0.9999999999999999</c:v>
                </c:pt>
                <c:pt idx="141">
                  <c:v>1.025</c:v>
                </c:pt>
                <c:pt idx="142">
                  <c:v>0.9999999999999999</c:v>
                </c:pt>
                <c:pt idx="143">
                  <c:v>1</c:v>
                </c:pt>
                <c:pt idx="144">
                  <c:v>1.025</c:v>
                </c:pt>
                <c:pt idx="145">
                  <c:v>0.9999999999999999</c:v>
                </c:pt>
                <c:pt idx="146">
                  <c:v>1</c:v>
                </c:pt>
                <c:pt idx="147">
                  <c:v>1.05</c:v>
                </c:pt>
                <c:pt idx="148">
                  <c:v>1.0250000000000001</c:v>
                </c:pt>
                <c:pt idx="149">
                  <c:v>1</c:v>
                </c:pt>
                <c:pt idx="150">
                  <c:v>1</c:v>
                </c:pt>
                <c:pt idx="151">
                  <c:v>1</c:v>
                </c:pt>
                <c:pt idx="152">
                  <c:v>1</c:v>
                </c:pt>
                <c:pt idx="153">
                  <c:v>1</c:v>
                </c:pt>
                <c:pt idx="154">
                  <c:v>1</c:v>
                </c:pt>
                <c:pt idx="155">
                  <c:v>1.05</c:v>
                </c:pt>
                <c:pt idx="156">
                  <c:v>1.0250000000000001</c:v>
                </c:pt>
                <c:pt idx="157">
                  <c:v>1</c:v>
                </c:pt>
                <c:pt idx="158">
                  <c:v>1.1</c:v>
                </c:pt>
                <c:pt idx="159">
                  <c:v>1.0750000000000002</c:v>
                </c:pt>
                <c:pt idx="160">
                  <c:v>1.05</c:v>
                </c:pt>
                <c:pt idx="161">
                  <c:v>1.0250000000000001</c:v>
                </c:pt>
                <c:pt idx="162">
                  <c:v>1</c:v>
                </c:pt>
                <c:pt idx="163">
                  <c:v>1.075</c:v>
                </c:pt>
                <c:pt idx="164">
                  <c:v>1.05</c:v>
                </c:pt>
                <c:pt idx="165">
                  <c:v>1.025</c:v>
                </c:pt>
                <c:pt idx="166">
                  <c:v>1</c:v>
                </c:pt>
                <c:pt idx="167">
                  <c:v>1</c:v>
                </c:pt>
                <c:pt idx="168">
                  <c:v>1.025</c:v>
                </c:pt>
                <c:pt idx="169">
                  <c:v>0.9999999999999999</c:v>
                </c:pt>
                <c:pt idx="170">
                  <c:v>1.025</c:v>
                </c:pt>
                <c:pt idx="171">
                  <c:v>0.9999999999999999</c:v>
                </c:pt>
                <c:pt idx="172">
                  <c:v>1.05</c:v>
                </c:pt>
                <c:pt idx="173">
                  <c:v>1.0250000000000001</c:v>
                </c:pt>
                <c:pt idx="174">
                  <c:v>1</c:v>
                </c:pt>
                <c:pt idx="175">
                  <c:v>1.025</c:v>
                </c:pt>
                <c:pt idx="176">
                  <c:v>0.9999999999999999</c:v>
                </c:pt>
                <c:pt idx="177">
                  <c:v>1.025</c:v>
                </c:pt>
                <c:pt idx="178">
                  <c:v>0.9999999999999999</c:v>
                </c:pt>
                <c:pt idx="179">
                  <c:v>1</c:v>
                </c:pt>
                <c:pt idx="180">
                  <c:v>1</c:v>
                </c:pt>
                <c:pt idx="181">
                  <c:v>1.025</c:v>
                </c:pt>
                <c:pt idx="182">
                  <c:v>0.9999999999999999</c:v>
                </c:pt>
                <c:pt idx="183">
                  <c:v>1.025</c:v>
                </c:pt>
                <c:pt idx="184">
                  <c:v>0.9999999999999999</c:v>
                </c:pt>
                <c:pt idx="185">
                  <c:v>1.075</c:v>
                </c:pt>
                <c:pt idx="186">
                  <c:v>1.05</c:v>
                </c:pt>
                <c:pt idx="187">
                  <c:v>1.025</c:v>
                </c:pt>
                <c:pt idx="188">
                  <c:v>1</c:v>
                </c:pt>
                <c:pt idx="189">
                  <c:v>1</c:v>
                </c:pt>
                <c:pt idx="190">
                  <c:v>1</c:v>
                </c:pt>
                <c:pt idx="191">
                  <c:v>1</c:v>
                </c:pt>
                <c:pt idx="192">
                  <c:v>1</c:v>
                </c:pt>
                <c:pt idx="193">
                  <c:v>1.025</c:v>
                </c:pt>
                <c:pt idx="194">
                  <c:v>0.9999999999999999</c:v>
                </c:pt>
                <c:pt idx="195">
                  <c:v>1.025</c:v>
                </c:pt>
                <c:pt idx="196">
                  <c:v>0.9999999999999999</c:v>
                </c:pt>
                <c:pt idx="197">
                  <c:v>1.025</c:v>
                </c:pt>
                <c:pt idx="198">
                  <c:v>0.9999999999999999</c:v>
                </c:pt>
                <c:pt idx="199">
                  <c:v>1</c:v>
                </c:pt>
                <c:pt idx="200">
                  <c:v>1</c:v>
                </c:pt>
                <c:pt idx="201">
                  <c:v>1.025</c:v>
                </c:pt>
                <c:pt idx="202">
                  <c:v>0.9999999999999999</c:v>
                </c:pt>
                <c:pt idx="203">
                  <c:v>1</c:v>
                </c:pt>
                <c:pt idx="204">
                  <c:v>1</c:v>
                </c:pt>
                <c:pt idx="205">
                  <c:v>1</c:v>
                </c:pt>
                <c:pt idx="206">
                  <c:v>1</c:v>
                </c:pt>
                <c:pt idx="207">
                  <c:v>1</c:v>
                </c:pt>
                <c:pt idx="208">
                  <c:v>1</c:v>
                </c:pt>
                <c:pt idx="209">
                  <c:v>1</c:v>
                </c:pt>
                <c:pt idx="210">
                  <c:v>1</c:v>
                </c:pt>
                <c:pt idx="211">
                  <c:v>1.025</c:v>
                </c:pt>
                <c:pt idx="212">
                  <c:v>0.9999999999999999</c:v>
                </c:pt>
                <c:pt idx="213">
                  <c:v>1.025</c:v>
                </c:pt>
                <c:pt idx="214">
                  <c:v>0.9999999999999999</c:v>
                </c:pt>
                <c:pt idx="215">
                  <c:v>1</c:v>
                </c:pt>
                <c:pt idx="216">
                  <c:v>1</c:v>
                </c:pt>
                <c:pt idx="217">
                  <c:v>1.025</c:v>
                </c:pt>
                <c:pt idx="218">
                  <c:v>0.9999999999999999</c:v>
                </c:pt>
                <c:pt idx="219">
                  <c:v>1</c:v>
                </c:pt>
                <c:pt idx="220">
                  <c:v>1.025</c:v>
                </c:pt>
                <c:pt idx="221">
                  <c:v>0.9999999999999999</c:v>
                </c:pt>
                <c:pt idx="222">
                  <c:v>1</c:v>
                </c:pt>
                <c:pt idx="223">
                  <c:v>1</c:v>
                </c:pt>
                <c:pt idx="224">
                  <c:v>1</c:v>
                </c:pt>
                <c:pt idx="225">
                  <c:v>1</c:v>
                </c:pt>
                <c:pt idx="226">
                  <c:v>1.025</c:v>
                </c:pt>
                <c:pt idx="227">
                  <c:v>0.9999999999999999</c:v>
                </c:pt>
                <c:pt idx="228">
                  <c:v>1</c:v>
                </c:pt>
                <c:pt idx="229">
                  <c:v>1</c:v>
                </c:pt>
                <c:pt idx="230">
                  <c:v>1.025</c:v>
                </c:pt>
                <c:pt idx="231">
                  <c:v>0.9999999999999999</c:v>
                </c:pt>
                <c:pt idx="232">
                  <c:v>1</c:v>
                </c:pt>
                <c:pt idx="233">
                  <c:v>1</c:v>
                </c:pt>
                <c:pt idx="234">
                  <c:v>1</c:v>
                </c:pt>
                <c:pt idx="235">
                  <c:v>1</c:v>
                </c:pt>
                <c:pt idx="236">
                  <c:v>1</c:v>
                </c:pt>
                <c:pt idx="237">
                  <c:v>1</c:v>
                </c:pt>
                <c:pt idx="238">
                  <c:v>1</c:v>
                </c:pt>
                <c:pt idx="239">
                  <c:v>1.025</c:v>
                </c:pt>
                <c:pt idx="240">
                  <c:v>0.9999999999999999</c:v>
                </c:pt>
                <c:pt idx="241">
                  <c:v>1</c:v>
                </c:pt>
                <c:pt idx="242">
                  <c:v>1</c:v>
                </c:pt>
                <c:pt idx="243">
                  <c:v>1</c:v>
                </c:pt>
                <c:pt idx="244">
                  <c:v>1.025</c:v>
                </c:pt>
                <c:pt idx="245">
                  <c:v>0.9999999999999999</c:v>
                </c:pt>
                <c:pt idx="246">
                  <c:v>1</c:v>
                </c:pt>
                <c:pt idx="247">
                  <c:v>1</c:v>
                </c:pt>
                <c:pt idx="248">
                  <c:v>1</c:v>
                </c:pt>
                <c:pt idx="249">
                  <c:v>1</c:v>
                </c:pt>
                <c:pt idx="250">
                  <c:v>1</c:v>
                </c:pt>
                <c:pt idx="251">
                  <c:v>1</c:v>
                </c:pt>
                <c:pt idx="252">
                  <c:v>1</c:v>
                </c:pt>
                <c:pt idx="253">
                  <c:v>1.025</c:v>
                </c:pt>
                <c:pt idx="254">
                  <c:v>0.9999999999999999</c:v>
                </c:pt>
                <c:pt idx="255">
                  <c:v>1</c:v>
                </c:pt>
                <c:pt idx="256">
                  <c:v>1</c:v>
                </c:pt>
                <c:pt idx="257">
                  <c:v>1</c:v>
                </c:pt>
                <c:pt idx="258">
                  <c:v>1</c:v>
                </c:pt>
              </c:numCache>
            </c:numRef>
          </c:yVal>
          <c:smooth val="0"/>
        </c:ser>
        <c:ser>
          <c:idx val="1"/>
          <c:order val="1"/>
          <c:tx>
            <c:v>Mean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FF0000"/>
                </a:solidFill>
              </a:ln>
            </c:spPr>
            <c:marker>
              <c:symbol val="triangle"/>
              <c:size val="7"/>
              <c:spPr>
                <a:solidFill>
                  <a:srgbClr val="FF0000"/>
                </a:solidFill>
                <a:ln>
                  <a:solidFill>
                    <a:srgbClr val="FF0000"/>
                  </a:solidFill>
                </a:ln>
              </c:spPr>
            </c:marker>
          </c:dPt>
          <c:xVal>
            <c:numRef>
              <c:f>'Dot Scale2'!$C$3:$C$4</c:f>
              <c:numCache>
                <c:ptCount val="2"/>
                <c:pt idx="0">
                  <c:v>10.956153846153846</c:v>
                </c:pt>
                <c:pt idx="1">
                  <c:v>10.956153846153846</c:v>
                </c:pt>
              </c:numCache>
            </c:numRef>
          </c:xVal>
          <c:yVal>
            <c:numRef>
              <c:f>'Dot Scale2'!$D$3:$D$4</c:f>
              <c:numCache>
                <c:ptCount val="2"/>
                <c:pt idx="0">
                  <c:v>0.95</c:v>
                </c:pt>
                <c:pt idx="1">
                  <c:v>0.7</c:v>
                </c:pt>
              </c:numCache>
            </c:numRef>
          </c:yVal>
          <c:smooth val="1"/>
        </c:ser>
        <c:ser>
          <c:idx val="2"/>
          <c:order val="2"/>
          <c:tx>
            <c:v>Median</c:v>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FFFF"/>
                </a:solidFill>
              </a:ln>
            </c:spPr>
            <c:marker>
              <c:symbol val="triangle"/>
              <c:size val="7"/>
              <c:spPr>
                <a:solidFill>
                  <a:srgbClr val="00FFFF"/>
                </a:solidFill>
                <a:ln>
                  <a:solidFill>
                    <a:srgbClr val="00FFFF"/>
                  </a:solidFill>
                </a:ln>
              </c:spPr>
            </c:marker>
          </c:dPt>
          <c:xVal>
            <c:numRef>
              <c:f>'Dot Scale2'!$C$6:$C$7</c:f>
              <c:numCache>
                <c:ptCount val="2"/>
                <c:pt idx="0">
                  <c:v>8.1</c:v>
                </c:pt>
                <c:pt idx="1">
                  <c:v>8.1</c:v>
                </c:pt>
              </c:numCache>
            </c:numRef>
          </c:xVal>
          <c:yVal>
            <c:numRef>
              <c:f>'Dot Scale2'!$D$6:$D$7</c:f>
              <c:numCache>
                <c:ptCount val="2"/>
                <c:pt idx="0">
                  <c:v>0.95</c:v>
                </c:pt>
                <c:pt idx="1">
                  <c:v>0.7</c:v>
                </c:pt>
              </c:numCache>
            </c:numRef>
          </c:yVal>
          <c:smooth val="0"/>
        </c:ser>
        <c:ser>
          <c:idx val="3"/>
          <c:order val="3"/>
          <c:tx>
            <c:v>1st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Scale2'!$C$9:$C$10</c:f>
              <c:numCache>
                <c:ptCount val="2"/>
                <c:pt idx="0">
                  <c:v>5</c:v>
                </c:pt>
                <c:pt idx="1">
                  <c:v>5</c:v>
                </c:pt>
              </c:numCache>
            </c:numRef>
          </c:xVal>
          <c:yVal>
            <c:numRef>
              <c:f>'Dot Scale2'!$D$9:$D$10</c:f>
              <c:numCache>
                <c:ptCount val="2"/>
                <c:pt idx="0">
                  <c:v>0.95</c:v>
                </c:pt>
                <c:pt idx="1">
                  <c:v>0.7</c:v>
                </c:pt>
              </c:numCache>
            </c:numRef>
          </c:yVal>
          <c:smooth val="0"/>
        </c:ser>
        <c:ser>
          <c:idx val="4"/>
          <c:order val="4"/>
          <c:tx>
            <c:v>3rd Quartile</c:v>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8080"/>
                </a:solidFill>
              </a:ln>
            </c:spPr>
            <c:marker>
              <c:symbol val="triangle"/>
              <c:size val="7"/>
              <c:spPr>
                <a:solidFill>
                  <a:srgbClr val="008080"/>
                </a:solidFill>
                <a:ln>
                  <a:solidFill>
                    <a:srgbClr val="008080"/>
                  </a:solidFill>
                </a:ln>
              </c:spPr>
            </c:marker>
          </c:dPt>
          <c:xVal>
            <c:numRef>
              <c:f>'Dot Scale2'!$C$12:$C$13</c:f>
              <c:numCache>
                <c:ptCount val="2"/>
                <c:pt idx="0">
                  <c:v>13</c:v>
                </c:pt>
                <c:pt idx="1">
                  <c:v>13</c:v>
                </c:pt>
              </c:numCache>
            </c:numRef>
          </c:xVal>
          <c:yVal>
            <c:numRef>
              <c:f>'Dot Scale2'!$D$12:$D$13</c:f>
              <c:numCache>
                <c:ptCount val="2"/>
                <c:pt idx="0">
                  <c:v>0.95</c:v>
                </c:pt>
                <c:pt idx="1">
                  <c:v>0.7</c:v>
                </c:pt>
              </c:numCache>
            </c:numRef>
          </c:yVal>
          <c:smooth val="0"/>
        </c:ser>
        <c:ser>
          <c:idx val="5"/>
          <c:order val="5"/>
          <c:tx>
            <c:v>+/- 1 Std. Dev.</c:v>
          </c:tx>
          <c:spPr>
            <a:ln w="381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Scale2'!$C$17:$C$18</c:f>
              <c:numCache>
                <c:ptCount val="2"/>
                <c:pt idx="0">
                  <c:v>2.3786758947319964</c:v>
                </c:pt>
                <c:pt idx="1">
                  <c:v>19.533631797575694</c:v>
                </c:pt>
              </c:numCache>
            </c:numRef>
          </c:xVal>
          <c:yVal>
            <c:numRef>
              <c:f>'Dot Scale2'!$D$17:$D$18</c:f>
              <c:numCache>
                <c:ptCount val="2"/>
                <c:pt idx="0">
                  <c:v>0.9</c:v>
                </c:pt>
                <c:pt idx="1">
                  <c:v>0.9</c:v>
                </c:pt>
              </c:numCache>
            </c:numRef>
          </c:yVal>
          <c:smooth val="0"/>
        </c:ser>
        <c:ser>
          <c:idx val="6"/>
          <c:order val="6"/>
          <c:tx>
            <c:v>+/- 2 Std. Dev.</c:v>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Scale2'!$C$20:$C$21</c:f>
              <c:numCache>
                <c:ptCount val="2"/>
                <c:pt idx="0">
                  <c:v>-6.198802056689853</c:v>
                </c:pt>
                <c:pt idx="1">
                  <c:v>28.111109748997546</c:v>
                </c:pt>
              </c:numCache>
            </c:numRef>
          </c:xVal>
          <c:yVal>
            <c:numRef>
              <c:f>'Dot Scale2'!$D$20:$D$21</c:f>
              <c:numCache>
                <c:ptCount val="2"/>
                <c:pt idx="0">
                  <c:v>0.8</c:v>
                </c:pt>
                <c:pt idx="1">
                  <c:v>0.8</c:v>
                </c:pt>
              </c:numCache>
            </c:numRef>
          </c:yVal>
          <c:smooth val="0"/>
        </c:ser>
        <c:ser>
          <c:idx val="7"/>
          <c:order val="7"/>
          <c:tx>
            <c:v>+/- 3 Std. Dev.</c:v>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'Dot Scale2'!$C$23:$C$24</c:f>
              <c:numCache>
                <c:ptCount val="2"/>
                <c:pt idx="0">
                  <c:v>-14.776280008111705</c:v>
                </c:pt>
                <c:pt idx="1">
                  <c:v>36.6885877004194</c:v>
                </c:pt>
              </c:numCache>
            </c:numRef>
          </c:xVal>
          <c:yVal>
            <c:numRef>
              <c:f>'Dot Scale2'!$D$23:$D$24</c:f>
              <c:numCache>
                <c:ptCount val="2"/>
                <c:pt idx="0">
                  <c:v>0.7</c:v>
                </c:pt>
                <c:pt idx="1">
                  <c:v>0.7</c:v>
                </c:pt>
              </c:numCache>
            </c:numRef>
          </c:yVal>
          <c:smooth val="0"/>
        </c:ser>
        <c:axId val="2652201"/>
        <c:axId val="23869810"/>
      </c:scatterChart>
      <c:valAx>
        <c:axId val="2652201"/>
        <c:scaling>
          <c:orientation val="minMax"/>
        </c:scaling>
        <c:axPos val="b"/>
        <c:delete val="0"/>
        <c:numFmt formatCode="General" sourceLinked="1"/>
        <c:majorTickMark val="out"/>
        <c:minorTickMark val="none"/>
        <c:tickLblPos val="nextTo"/>
        <c:crossAx val="23869810"/>
        <c:crossesAt val="0.95"/>
        <c:crossBetween val="midCat"/>
        <c:dispUnits/>
      </c:valAx>
      <c:valAx>
        <c:axId val="23869810"/>
        <c:scaling>
          <c:orientation val="minMax"/>
          <c:max val="1.2"/>
          <c:min val="0.4"/>
        </c:scaling>
        <c:axPos val="l"/>
        <c:delete val="1"/>
        <c:majorTickMark val="out"/>
        <c:minorTickMark val="none"/>
        <c:tickLblPos val="nextTo"/>
        <c:crossAx val="2652201"/>
        <c:crosses val="autoZero"/>
        <c:crossBetween val="midCat"/>
        <c:dispUnits/>
      </c:valAx>
      <c:spPr>
        <a:solidFill>
          <a:srgbClr val="C0C0C0"/>
        </a:solidFill>
        <a:ln w="3175">
          <a:noFill/>
        </a:ln>
      </c:spPr>
    </c:plotArea>
    <c:legend>
      <c:legendPos val="r"/>
      <c:layout/>
      <c:overlay val="0"/>
      <c:spPr>
        <a:solidFill>
          <a:srgbClr val="C0C0C0"/>
        </a:solidFill>
      </c:spPr>
      <c:txPr>
        <a:bodyPr vert="horz" rot="0"/>
        <a:lstStyle/>
        <a:p>
          <a:pPr>
            <a:defRPr lang="en-US" cap="none" sz="850" b="0" i="0" u="none" baseline="0">
              <a:latin typeface="Arial"/>
              <a:ea typeface="Arial"/>
              <a:cs typeface="Arial"/>
            </a:defRPr>
          </a:pPr>
        </a:p>
      </c:txPr>
    </c:legend>
    <c:plotVisOnly val="1"/>
    <c:dispBlanksAs val="gap"/>
    <c:showDLblsOverMax val="0"/>
  </c:chart>
  <c:spPr>
    <a:gradFill rotWithShape="1">
      <a:gsLst>
        <a:gs pos="0">
          <a:srgbClr val="FFFFFF"/>
        </a:gs>
        <a:gs pos="100000">
          <a:srgbClr val="6B6B6B"/>
        </a:gs>
      </a:gsLst>
      <a:lin ang="5400000" scaled="1"/>
    </a:gradFill>
  </c:spPr>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38100</xdr:rowOff>
    </xdr:from>
    <xdr:ext cx="6334125" cy="3838575"/>
    <xdr:graphicFrame>
      <xdr:nvGraphicFramePr>
        <xdr:cNvPr id="1" name="Chart 1"/>
        <xdr:cNvGraphicFramePr/>
      </xdr:nvGraphicFramePr>
      <xdr:xfrm>
        <a:off x="419100" y="38100"/>
        <a:ext cx="6334125" cy="3838575"/>
      </xdr:xfrm>
      <a:graphic>
        <a:graphicData uri="http://schemas.openxmlformats.org/drawingml/2006/chart">
          <c:chart xmlns:c="http://schemas.openxmlformats.org/drawingml/2006/chart" r:id="rId1"/>
        </a:graphicData>
      </a:graphic>
    </xdr:graphicFrame>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85725</xdr:colOff>
      <xdr:row>0</xdr:row>
      <xdr:rowOff>38100</xdr:rowOff>
    </xdr:from>
    <xdr:ext cx="6334125" cy="3838575"/>
    <xdr:graphicFrame>
      <xdr:nvGraphicFramePr>
        <xdr:cNvPr id="1" name="Chart 1"/>
        <xdr:cNvGraphicFramePr/>
      </xdr:nvGraphicFramePr>
      <xdr:xfrm>
        <a:off x="419100" y="38100"/>
        <a:ext cx="6334125" cy="3838575"/>
      </xdr:xfrm>
      <a:graphic>
        <a:graphicData uri="http://schemas.openxmlformats.org/drawingml/2006/chart">
          <c:chart xmlns:c="http://schemas.openxmlformats.org/drawingml/2006/chart" r:id="rId1"/>
        </a:graphicData>
      </a:graphic>
    </xdr:graphicFrame>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9</xdr:col>
      <xdr:colOff>9525</xdr:colOff>
      <xdr:row>23</xdr:row>
      <xdr:rowOff>0</xdr:rowOff>
    </xdr:to>
    <xdr:graphicFrame>
      <xdr:nvGraphicFramePr>
        <xdr:cNvPr id="1" name="Chart 1"/>
        <xdr:cNvGraphicFramePr/>
      </xdr:nvGraphicFramePr>
      <xdr:xfrm>
        <a:off x="609600" y="495300"/>
        <a:ext cx="4886325" cy="3238500"/>
      </xdr:xfrm>
      <a:graphic>
        <a:graphicData uri="http://schemas.openxmlformats.org/drawingml/2006/chart">
          <c:chart xmlns:c="http://schemas.openxmlformats.org/drawingml/2006/chart" r:id="rId1"/>
        </a:graphicData>
      </a:graphic>
    </xdr:graphicFrame>
    <xdr:clientData/>
  </xdr:twoCellAnchor>
  <xdr:twoCellAnchor>
    <xdr:from>
      <xdr:col>9</xdr:col>
      <xdr:colOff>590550</xdr:colOff>
      <xdr:row>3</xdr:row>
      <xdr:rowOff>0</xdr:rowOff>
    </xdr:from>
    <xdr:to>
      <xdr:col>18</xdr:col>
      <xdr:colOff>0</xdr:colOff>
      <xdr:row>23</xdr:row>
      <xdr:rowOff>19050</xdr:rowOff>
    </xdr:to>
    <xdr:graphicFrame>
      <xdr:nvGraphicFramePr>
        <xdr:cNvPr id="2" name="Chart 2"/>
        <xdr:cNvGraphicFramePr/>
      </xdr:nvGraphicFramePr>
      <xdr:xfrm>
        <a:off x="6076950" y="495300"/>
        <a:ext cx="4895850" cy="32575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40"/>
  <dimension ref="A1:I260"/>
  <sheetViews>
    <sheetView workbookViewId="0" topLeftCell="A1">
      <selection activeCell="M14" sqref="M14"/>
    </sheetView>
  </sheetViews>
  <sheetFormatPr defaultColWidth="9.140625" defaultRowHeight="12.75"/>
  <cols>
    <col min="1" max="1" width="5.00390625" style="60" bestFit="1" customWidth="1"/>
    <col min="5" max="5" width="13.8515625" style="0" bestFit="1" customWidth="1"/>
    <col min="6" max="6" width="10.57421875" style="0" customWidth="1"/>
  </cols>
  <sheetData>
    <row r="1" ht="12.75">
      <c r="A1" s="10">
        <v>1.7</v>
      </c>
    </row>
    <row r="2" spans="1:9" ht="12.75">
      <c r="A2" s="10">
        <v>1.9</v>
      </c>
      <c r="B2">
        <f>(COUNTIF($A$2:$A$260,$A2)-1)*0.025+1</f>
        <v>1</v>
      </c>
      <c r="C2" s="4" t="s">
        <v>5</v>
      </c>
      <c r="F2" s="73"/>
      <c r="G2" s="74" t="s">
        <v>79</v>
      </c>
      <c r="H2" s="75"/>
      <c r="I2" s="76"/>
    </row>
    <row r="3" spans="1:9" ht="12.75">
      <c r="A3" s="10">
        <v>2.2</v>
      </c>
      <c r="B3">
        <f>(COUNTIF($A$2:$A$260,$A3)-1)*0.025+1-(COUNTIF($A$2:$A2,$A3)*0.025)</f>
        <v>1</v>
      </c>
      <c r="C3">
        <f>AVERAGE(A:A)</f>
        <v>10.956153846153846</v>
      </c>
      <c r="D3">
        <v>0.95</v>
      </c>
      <c r="F3" s="77"/>
      <c r="G3" s="78" t="s">
        <v>80</v>
      </c>
      <c r="H3" s="79">
        <f>(COUNT(A:A)+1)/4</f>
        <v>65.25</v>
      </c>
      <c r="I3" s="80"/>
    </row>
    <row r="4" spans="1:9" ht="12.75">
      <c r="A4" s="10">
        <v>2.6</v>
      </c>
      <c r="B4">
        <f>(COUNTIF($A$2:$A$260,$A4)-1)*0.025+1-(COUNTIF($A$2:$A3,$A4)*0.025)</f>
        <v>1</v>
      </c>
      <c r="C4">
        <f>AVERAGE(A:A)</f>
        <v>10.956153846153846</v>
      </c>
      <c r="D4">
        <v>0.7</v>
      </c>
      <c r="F4" s="77"/>
      <c r="G4" s="81"/>
      <c r="H4" s="141" t="str">
        <f>IF(H3=INT(H3),"Rule 1 applies",IF(H3=CEILING(H3,0.5),"Rule 2 applies","Rule 3 applies"))</f>
        <v>Rule 3 applies</v>
      </c>
      <c r="I4" s="142"/>
    </row>
    <row r="5" spans="1:9" ht="12.75">
      <c r="A5" s="10">
        <v>2.8</v>
      </c>
      <c r="B5">
        <f>(COUNTIF($A$2:$A$260,$A5)-1)*0.025+1-(COUNTIF($A$2:$A4,$A5)*0.025)</f>
        <v>1</v>
      </c>
      <c r="C5" t="s">
        <v>6</v>
      </c>
      <c r="F5" s="77"/>
      <c r="G5" s="81" t="str">
        <f>IF(H4="Rule 2 applies","average these ranks:","use rank:")</f>
        <v>use rank:</v>
      </c>
      <c r="H5" s="5">
        <f>IF(H4="Rule 2 applies",FLOOR(H3,1),ROUND(H3,0))</f>
        <v>65</v>
      </c>
      <c r="I5" s="82">
        <f>IF(H4="Rule 2 applies",CEILING(H3,1),"")</f>
      </c>
    </row>
    <row r="6" spans="1:9" ht="12.75">
      <c r="A6" s="10">
        <v>2.9</v>
      </c>
      <c r="B6">
        <f>(COUNTIF($A$2:$A$260,$A6)-1)*0.025+1-(COUNTIF($A$2:$A5,$A6)*0.025)</f>
        <v>1</v>
      </c>
      <c r="C6">
        <f>MEDIAN(A:A)</f>
        <v>8.1</v>
      </c>
      <c r="D6">
        <v>0.95</v>
      </c>
      <c r="F6" s="77"/>
      <c r="G6" s="78" t="str">
        <f>IF(H4="Rule 2 applies","average these values:","value of rank:")</f>
        <v>value of rank:</v>
      </c>
      <c r="H6" s="83">
        <f>SMALL(A:A,H5)</f>
        <v>5</v>
      </c>
      <c r="I6" s="84">
        <f>IF(H4="Rule 2 applies",SMALL(A:A,I5),"")</f>
      </c>
    </row>
    <row r="7" spans="1:9" ht="12.75">
      <c r="A7" s="10">
        <v>3</v>
      </c>
      <c r="B7">
        <f>(COUNTIF($A$2:$A$260,$A7)-1)*0.025+1-(COUNTIF($A$2:$A6,$A7)*0.025)</f>
        <v>1</v>
      </c>
      <c r="C7">
        <f>MEDIAN(A:A)</f>
        <v>8.1</v>
      </c>
      <c r="D7">
        <v>0.7</v>
      </c>
      <c r="F7" s="85"/>
      <c r="G7" s="86" t="s">
        <v>81</v>
      </c>
      <c r="H7" s="86">
        <f>IF(H4="Rule 2 applies",(H6+I6)/2,H6)</f>
        <v>5</v>
      </c>
      <c r="I7" s="87"/>
    </row>
    <row r="8" spans="1:9" ht="12.75">
      <c r="A8" s="10">
        <v>3.3</v>
      </c>
      <c r="B8">
        <f>(COUNTIF($A$2:$A$260,$A8)-1)*0.025+1-(COUNTIF($A$2:$A7,$A8)*0.025)</f>
        <v>1</v>
      </c>
      <c r="C8" s="88" t="s">
        <v>82</v>
      </c>
      <c r="F8" s="77"/>
      <c r="G8" s="78" t="s">
        <v>83</v>
      </c>
      <c r="H8" s="79">
        <f>(3*(COUNT(A:A)+1))/4</f>
        <v>195.75</v>
      </c>
      <c r="I8" s="80"/>
    </row>
    <row r="9" spans="1:9" ht="12.75">
      <c r="A9" s="10">
        <v>3.4</v>
      </c>
      <c r="B9">
        <f>(COUNTIF($A$2:$A$260,$A9)-1)*0.025+1-(COUNTIF($A$2:$A8,$A9)*0.025)</f>
        <v>1</v>
      </c>
      <c r="C9">
        <f>H7</f>
        <v>5</v>
      </c>
      <c r="D9">
        <v>0.95</v>
      </c>
      <c r="F9" s="77"/>
      <c r="G9" s="81"/>
      <c r="H9" s="141" t="str">
        <f>IF(H8=INT(H8),"Rule 1 applies",IF(H8=CEILING(H8,0.5),"Rule 2 applies","Rule 3 applies"))</f>
        <v>Rule 3 applies</v>
      </c>
      <c r="I9" s="142"/>
    </row>
    <row r="10" spans="1:9" ht="12.75">
      <c r="A10" s="10">
        <v>3.5</v>
      </c>
      <c r="B10">
        <f>(COUNTIF($A$2:$A$260,$A10)-1)*0.025+1-(COUNTIF($A$2:$A9,$A10)*0.025)</f>
        <v>1.025</v>
      </c>
      <c r="C10" s="5">
        <f>H7</f>
        <v>5</v>
      </c>
      <c r="D10">
        <v>0.7</v>
      </c>
      <c r="F10" s="77"/>
      <c r="G10" s="81" t="str">
        <f>IF(H9="Rule 2 applies","average these ranks:","use rank:")</f>
        <v>use rank:</v>
      </c>
      <c r="H10" s="5">
        <f>IF(H9="Rule 2 applies",FLOOR(H8,1),ROUND(H8,0))</f>
        <v>196</v>
      </c>
      <c r="I10" s="82">
        <f>IF(H9="Rule 2 applies",CEILING(H8,1),"")</f>
      </c>
    </row>
    <row r="11" spans="1:9" ht="12.75">
      <c r="A11" s="10">
        <v>3.5</v>
      </c>
      <c r="B11">
        <f>(COUNTIF($A$2:$A$260,$A11)-1)*0.025+1-(COUNTIF($A$2:$A10,$A11)*0.025)</f>
        <v>0.9999999999999999</v>
      </c>
      <c r="C11" s="89" t="s">
        <v>84</v>
      </c>
      <c r="F11" s="77"/>
      <c r="G11" s="78" t="str">
        <f>IF(H9="Rule 2 applies","average these values:","value of rank:")</f>
        <v>value of rank:</v>
      </c>
      <c r="H11" s="83">
        <f>SMALL(A:A,H10)</f>
        <v>13</v>
      </c>
      <c r="I11" s="84">
        <f>IF(H9="Rule 2 applies",SMALL(A:A,I10),"")</f>
      </c>
    </row>
    <row r="12" spans="1:9" ht="12.75">
      <c r="A12" s="10">
        <v>3.6</v>
      </c>
      <c r="B12">
        <f>(COUNTIF($A$2:$A$260,$A12)-1)*0.025+1-(COUNTIF($A$2:$A11,$A12)*0.025)</f>
        <v>1</v>
      </c>
      <c r="C12">
        <f>H12</f>
        <v>13</v>
      </c>
      <c r="D12">
        <v>0.95</v>
      </c>
      <c r="F12" s="85"/>
      <c r="G12" s="86" t="s">
        <v>85</v>
      </c>
      <c r="H12" s="86">
        <f>IF(H9="Rule 2 applies",(H11+I11)/2,H11)</f>
        <v>13</v>
      </c>
      <c r="I12" s="90"/>
    </row>
    <row r="13" spans="1:4" ht="12.75">
      <c r="A13" s="10">
        <v>3.7</v>
      </c>
      <c r="B13">
        <f>(COUNTIF($A$2:$A$260,$A13)-1)*0.025+1-(COUNTIF($A$2:$A12,$A13)*0.025)</f>
        <v>1</v>
      </c>
      <c r="C13">
        <f>H12</f>
        <v>13</v>
      </c>
      <c r="D13">
        <v>0.7</v>
      </c>
    </row>
    <row r="14" spans="1:3" ht="12.75">
      <c r="A14" s="10">
        <v>3.8</v>
      </c>
      <c r="B14">
        <f>(COUNTIF($A$2:$A$260,$A14)-1)*0.025+1-(COUNTIF($A$2:$A13,$A14)*0.025)</f>
        <v>1.1</v>
      </c>
      <c r="C14" t="s">
        <v>86</v>
      </c>
    </row>
    <row r="15" spans="1:5" ht="12.75">
      <c r="A15" s="10">
        <v>3.8</v>
      </c>
      <c r="B15">
        <f>(COUNTIF($A$2:$A$260,$A15)-1)*0.025+1-(COUNTIF($A$2:$A14,$A15)*0.025)</f>
        <v>1.0750000000000002</v>
      </c>
      <c r="C15">
        <f>STDEV(A:A)</f>
        <v>8.57747795142185</v>
      </c>
      <c r="D15">
        <f>C15*2</f>
        <v>17.1549559028437</v>
      </c>
      <c r="E15">
        <f>C15*3</f>
        <v>25.73243385426555</v>
      </c>
    </row>
    <row r="16" spans="1:3" ht="12.75">
      <c r="A16" s="10">
        <v>3.8</v>
      </c>
      <c r="B16">
        <f>(COUNTIF($A$2:$A$260,$A16)-1)*0.025+1-(COUNTIF($A$2:$A15,$A16)*0.025)</f>
        <v>1.05</v>
      </c>
      <c r="C16" s="88" t="s">
        <v>87</v>
      </c>
    </row>
    <row r="17" spans="1:4" ht="12.75">
      <c r="A17" s="10">
        <v>3.8</v>
      </c>
      <c r="B17">
        <f>(COUNTIF($A$2:$A$260,$A17)-1)*0.025+1-(COUNTIF($A$2:$A16,$A17)*0.025)</f>
        <v>1.0250000000000001</v>
      </c>
      <c r="C17">
        <f>$C$3-$C$15</f>
        <v>2.3786758947319964</v>
      </c>
      <c r="D17">
        <v>0.9</v>
      </c>
    </row>
    <row r="18" spans="1:4" ht="12.75">
      <c r="A18" s="10">
        <v>3.8</v>
      </c>
      <c r="B18">
        <f>(COUNTIF($A$2:$A$260,$A18)-1)*0.025+1-(COUNTIF($A$2:$A17,$A18)*0.025)</f>
        <v>1</v>
      </c>
      <c r="C18">
        <f>$C$3+$C$15</f>
        <v>19.533631797575694</v>
      </c>
      <c r="D18">
        <v>0.9</v>
      </c>
    </row>
    <row r="19" spans="1:3" ht="12.75">
      <c r="A19" s="10">
        <v>3.9</v>
      </c>
      <c r="B19">
        <f>(COUNTIF($A$2:$A$260,$A19)-1)*0.025+1-(COUNTIF($A$2:$A18,$A19)*0.025)</f>
        <v>1.05</v>
      </c>
      <c r="C19" s="88" t="s">
        <v>88</v>
      </c>
    </row>
    <row r="20" spans="1:4" ht="12.75">
      <c r="A20" s="10">
        <v>3.9</v>
      </c>
      <c r="B20">
        <f>(COUNTIF($A$2:$A$260,$A20)-1)*0.025+1-(COUNTIF($A$2:$A19,$A20)*0.025)</f>
        <v>1.0250000000000001</v>
      </c>
      <c r="C20">
        <f>$C$3-$D$15</f>
        <v>-6.198802056689853</v>
      </c>
      <c r="D20">
        <v>0.8</v>
      </c>
    </row>
    <row r="21" spans="1:4" ht="12.75">
      <c r="A21" s="10">
        <v>3.9</v>
      </c>
      <c r="B21">
        <f>(COUNTIF($A$2:$A$260,$A21)-1)*0.025+1-(COUNTIF($A$2:$A20,$A21)*0.025)</f>
        <v>1</v>
      </c>
      <c r="C21">
        <f>$C$3+$D$15</f>
        <v>28.111109748997546</v>
      </c>
      <c r="D21">
        <v>0.8</v>
      </c>
    </row>
    <row r="22" spans="1:3" ht="12.75">
      <c r="A22" s="10">
        <v>4</v>
      </c>
      <c r="B22">
        <f>(COUNTIF($A$2:$A$260,$A22)-1)*0.025+1-(COUNTIF($A$2:$A21,$A22)*0.025)</f>
        <v>1.125</v>
      </c>
      <c r="C22" t="s">
        <v>89</v>
      </c>
    </row>
    <row r="23" spans="1:4" ht="12.75">
      <c r="A23" s="10">
        <v>4</v>
      </c>
      <c r="B23">
        <f>(COUNTIF($A$2:$A$260,$A23)-1)*0.025+1-(COUNTIF($A$2:$A22,$A23)*0.025)</f>
        <v>1.1</v>
      </c>
      <c r="C23">
        <f>$C$3-$E$15</f>
        <v>-14.776280008111705</v>
      </c>
      <c r="D23">
        <v>0.7</v>
      </c>
    </row>
    <row r="24" spans="1:4" ht="12.75">
      <c r="A24" s="10">
        <v>4</v>
      </c>
      <c r="B24">
        <f>(COUNTIF($A$2:$A$260,$A24)-1)*0.025+1-(COUNTIF($A$2:$A23,$A24)*0.025)</f>
        <v>1.075</v>
      </c>
      <c r="C24">
        <f>$C$3+$E$15</f>
        <v>36.6885877004194</v>
      </c>
      <c r="D24">
        <v>0.7</v>
      </c>
    </row>
    <row r="25" spans="1:2" ht="12.75">
      <c r="A25" s="10">
        <v>4</v>
      </c>
      <c r="B25">
        <f>(COUNTIF($A$2:$A$260,$A25)-1)*0.025+1-(COUNTIF($A$2:$A24,$A25)*0.025)</f>
        <v>1.05</v>
      </c>
    </row>
    <row r="26" spans="1:6" ht="12.75">
      <c r="A26" s="10">
        <v>4</v>
      </c>
      <c r="B26">
        <f>(COUNTIF($A$2:$A$260,$A26)-1)*0.025+1-(COUNTIF($A$2:$A25,$A26)*0.025)</f>
        <v>1.025</v>
      </c>
      <c r="E26" s="143" t="s">
        <v>90</v>
      </c>
      <c r="F26" s="144"/>
    </row>
    <row r="27" spans="1:6" ht="12.75">
      <c r="A27" s="10">
        <v>4</v>
      </c>
      <c r="B27">
        <f>(COUNTIF($A$2:$A$260,$A27)-1)*0.025+1-(COUNTIF($A$2:$A26,$A27)*0.025)</f>
        <v>1</v>
      </c>
      <c r="E27" s="91" t="s">
        <v>5</v>
      </c>
      <c r="F27" s="92">
        <f>C3</f>
        <v>10.956153846153846</v>
      </c>
    </row>
    <row r="28" spans="1:6" ht="12.75">
      <c r="A28" s="10">
        <v>4.1</v>
      </c>
      <c r="B28">
        <f>(COUNTIF($A$2:$A$260,$A28)-1)*0.025+1-(COUNTIF($A$2:$A27,$A28)*0.025)</f>
        <v>1.05</v>
      </c>
      <c r="E28" s="91" t="s">
        <v>6</v>
      </c>
      <c r="F28" s="92">
        <f>C6</f>
        <v>8.1</v>
      </c>
    </row>
    <row r="29" spans="1:6" ht="12.75">
      <c r="A29" s="10">
        <v>4.1</v>
      </c>
      <c r="B29">
        <f>(COUNTIF($A$2:$A$260,$A29)-1)*0.025+1-(COUNTIF($A$2:$A28,$A29)*0.025)</f>
        <v>1.0250000000000001</v>
      </c>
      <c r="E29" s="93" t="s">
        <v>82</v>
      </c>
      <c r="F29" s="92">
        <f>C9</f>
        <v>5</v>
      </c>
    </row>
    <row r="30" spans="1:6" ht="12.75">
      <c r="A30" s="10">
        <v>4.1</v>
      </c>
      <c r="B30">
        <f>(COUNTIF($A$2:$A$260,$A30)-1)*0.025+1-(COUNTIF($A$2:$A29,$A30)*0.025)</f>
        <v>1</v>
      </c>
      <c r="E30" s="93" t="s">
        <v>84</v>
      </c>
      <c r="F30" s="92">
        <f>C12</f>
        <v>13</v>
      </c>
    </row>
    <row r="31" spans="1:6" ht="12.75">
      <c r="A31" s="10">
        <v>4.2</v>
      </c>
      <c r="B31">
        <f>(COUNTIF($A$2:$A$260,$A31)-1)*0.025+1-(COUNTIF($A$2:$A30,$A31)*0.025)</f>
        <v>1.2</v>
      </c>
      <c r="E31" s="94" t="s">
        <v>86</v>
      </c>
      <c r="F31" s="95">
        <f>C15</f>
        <v>8.57747795142185</v>
      </c>
    </row>
    <row r="32" spans="1:2" ht="12.75">
      <c r="A32" s="10">
        <v>4.2</v>
      </c>
      <c r="B32">
        <f>(COUNTIF($A$2:$A$260,$A32)-1)*0.025+1-(COUNTIF($A$2:$A31,$A32)*0.025)</f>
        <v>1.175</v>
      </c>
    </row>
    <row r="33" spans="1:2" ht="12.75">
      <c r="A33" s="10">
        <v>4.2</v>
      </c>
      <c r="B33">
        <f>(COUNTIF($A$2:$A$260,$A33)-1)*0.025+1-(COUNTIF($A$2:$A32,$A33)*0.025)</f>
        <v>1.15</v>
      </c>
    </row>
    <row r="34" spans="1:2" ht="12.75">
      <c r="A34" s="10">
        <v>4.2</v>
      </c>
      <c r="B34">
        <f>(COUNTIF($A$2:$A$260,$A34)-1)*0.025+1-(COUNTIF($A$2:$A33,$A34)*0.025)</f>
        <v>1.125</v>
      </c>
    </row>
    <row r="35" spans="1:2" ht="12.75">
      <c r="A35" s="10">
        <v>4.2</v>
      </c>
      <c r="B35">
        <f>(COUNTIF($A$2:$A$260,$A35)-1)*0.025+1-(COUNTIF($A$2:$A34,$A35)*0.025)</f>
        <v>1.0999999999999999</v>
      </c>
    </row>
    <row r="36" spans="1:2" ht="12.75">
      <c r="A36" s="10">
        <v>4.2</v>
      </c>
      <c r="B36">
        <f>(COUNTIF($A$2:$A$260,$A36)-1)*0.025+1-(COUNTIF($A$2:$A35,$A36)*0.025)</f>
        <v>1.075</v>
      </c>
    </row>
    <row r="37" spans="1:2" ht="12.75">
      <c r="A37" s="10">
        <v>4.2</v>
      </c>
      <c r="B37">
        <f>(COUNTIF($A$2:$A$260,$A37)-1)*0.025+1-(COUNTIF($A$2:$A36,$A37)*0.025)</f>
        <v>1.0499999999999998</v>
      </c>
    </row>
    <row r="38" spans="1:2" ht="12.75">
      <c r="A38" s="10">
        <v>4.2</v>
      </c>
      <c r="B38">
        <f>(COUNTIF($A$2:$A$260,$A38)-1)*0.025+1-(COUNTIF($A$2:$A37,$A38)*0.025)</f>
        <v>1.025</v>
      </c>
    </row>
    <row r="39" spans="1:2" ht="12.75">
      <c r="A39" s="10">
        <v>4.2</v>
      </c>
      <c r="B39">
        <f>(COUNTIF($A$2:$A$260,$A39)-1)*0.025+1-(COUNTIF($A$2:$A38,$A39)*0.025)</f>
        <v>1</v>
      </c>
    </row>
    <row r="40" spans="1:2" ht="12.75">
      <c r="A40" s="10">
        <v>4.3</v>
      </c>
      <c r="B40">
        <f>(COUNTIF($A$2:$A$260,$A40)-1)*0.025+1-(COUNTIF($A$2:$A39,$A40)*0.025)</f>
        <v>1.1</v>
      </c>
    </row>
    <row r="41" spans="1:2" ht="12.75">
      <c r="A41" s="10">
        <v>4.3</v>
      </c>
      <c r="B41">
        <f>(COUNTIF($A$2:$A$260,$A41)-1)*0.025+1-(COUNTIF($A$2:$A40,$A41)*0.025)</f>
        <v>1.0750000000000002</v>
      </c>
    </row>
    <row r="42" spans="1:2" ht="12.75">
      <c r="A42" s="10">
        <v>4.3</v>
      </c>
      <c r="B42">
        <f>(COUNTIF($A$2:$A$260,$A42)-1)*0.025+1-(COUNTIF($A$2:$A41,$A42)*0.025)</f>
        <v>1.05</v>
      </c>
    </row>
    <row r="43" spans="1:2" ht="12.75">
      <c r="A43" s="10">
        <v>4.3</v>
      </c>
      <c r="B43">
        <f>(COUNTIF($A$2:$A$260,$A43)-1)*0.025+1-(COUNTIF($A$2:$A42,$A43)*0.025)</f>
        <v>1.0250000000000001</v>
      </c>
    </row>
    <row r="44" spans="1:2" ht="12.75">
      <c r="A44" s="10">
        <v>4.3</v>
      </c>
      <c r="B44">
        <f>(COUNTIF($A$2:$A$260,$A44)-1)*0.025+1-(COUNTIF($A$2:$A43,$A44)*0.025)</f>
        <v>1</v>
      </c>
    </row>
    <row r="45" spans="1:2" ht="12.75">
      <c r="A45" s="10">
        <v>4.4</v>
      </c>
      <c r="B45">
        <f>(COUNTIF($A$2:$A$260,$A45)-1)*0.025+1-(COUNTIF($A$2:$A44,$A45)*0.025)</f>
        <v>1.15</v>
      </c>
    </row>
    <row r="46" spans="1:2" ht="12.75">
      <c r="A46" s="10">
        <v>4.4</v>
      </c>
      <c r="B46">
        <f>(COUNTIF($A$2:$A$260,$A46)-1)*0.025+1-(COUNTIF($A$2:$A45,$A46)*0.025)</f>
        <v>1.125</v>
      </c>
    </row>
    <row r="47" spans="1:2" ht="12.75">
      <c r="A47" s="10">
        <v>4.4</v>
      </c>
      <c r="B47">
        <f>(COUNTIF($A$2:$A$260,$A47)-1)*0.025+1-(COUNTIF($A$2:$A46,$A47)*0.025)</f>
        <v>1.0999999999999999</v>
      </c>
    </row>
    <row r="48" spans="1:2" ht="12.75">
      <c r="A48" s="10">
        <v>4.4</v>
      </c>
      <c r="B48">
        <f>(COUNTIF($A$2:$A$260,$A48)-1)*0.025+1-(COUNTIF($A$2:$A47,$A48)*0.025)</f>
        <v>1.075</v>
      </c>
    </row>
    <row r="49" spans="1:2" ht="12.75">
      <c r="A49" s="10">
        <v>4.4</v>
      </c>
      <c r="B49">
        <f>(COUNTIF($A$2:$A$260,$A49)-1)*0.025+1-(COUNTIF($A$2:$A48,$A49)*0.025)</f>
        <v>1.0499999999999998</v>
      </c>
    </row>
    <row r="50" spans="1:2" ht="12.75">
      <c r="A50" s="10">
        <v>4.4</v>
      </c>
      <c r="B50">
        <f>(COUNTIF($A$2:$A$260,$A50)-1)*0.025+1-(COUNTIF($A$2:$A49,$A50)*0.025)</f>
        <v>1.025</v>
      </c>
    </row>
    <row r="51" spans="1:2" ht="12.75">
      <c r="A51" s="10">
        <v>4.4</v>
      </c>
      <c r="B51">
        <f>(COUNTIF($A$2:$A$260,$A51)-1)*0.025+1-(COUNTIF($A$2:$A50,$A51)*0.025)</f>
        <v>0.9999999999999999</v>
      </c>
    </row>
    <row r="52" spans="1:2" ht="12.75">
      <c r="A52" s="10">
        <v>4.5</v>
      </c>
      <c r="B52">
        <f>(COUNTIF($A$2:$A$260,$A52)-1)*0.025+1-(COUNTIF($A$2:$A51,$A52)*0.025)</f>
        <v>1.1</v>
      </c>
    </row>
    <row r="53" spans="1:2" ht="12.75">
      <c r="A53" s="10">
        <v>4.5</v>
      </c>
      <c r="B53">
        <f>(COUNTIF($A$2:$A$260,$A53)-1)*0.025+1-(COUNTIF($A$2:$A52,$A53)*0.025)</f>
        <v>1.0750000000000002</v>
      </c>
    </row>
    <row r="54" spans="1:2" ht="12.75">
      <c r="A54" s="10">
        <v>4.5</v>
      </c>
      <c r="B54">
        <f>(COUNTIF($A$2:$A$260,$A54)-1)*0.025+1-(COUNTIF($A$2:$A53,$A54)*0.025)</f>
        <v>1.05</v>
      </c>
    </row>
    <row r="55" spans="1:2" ht="12.75">
      <c r="A55" s="10">
        <v>4.5</v>
      </c>
      <c r="B55">
        <f>(COUNTIF($A$2:$A$260,$A55)-1)*0.025+1-(COUNTIF($A$2:$A54,$A55)*0.025)</f>
        <v>1.0250000000000001</v>
      </c>
    </row>
    <row r="56" spans="1:2" ht="12.75">
      <c r="A56" s="10">
        <v>4.5</v>
      </c>
      <c r="B56">
        <f>(COUNTIF($A$2:$A$260,$A56)-1)*0.025+1-(COUNTIF($A$2:$A55,$A56)*0.025)</f>
        <v>1</v>
      </c>
    </row>
    <row r="57" spans="1:2" ht="12.75">
      <c r="A57" s="10">
        <v>4.7</v>
      </c>
      <c r="B57">
        <f>(COUNTIF($A$2:$A$260,$A57)-1)*0.025+1-(COUNTIF($A$2:$A56,$A57)*0.025)</f>
        <v>1</v>
      </c>
    </row>
    <row r="58" spans="1:2" ht="12.75">
      <c r="A58" s="10">
        <v>4.8</v>
      </c>
      <c r="B58">
        <f>(COUNTIF($A$2:$A$260,$A58)-1)*0.025+1-(COUNTIF($A$2:$A57,$A58)*0.025)</f>
        <v>1.1</v>
      </c>
    </row>
    <row r="59" spans="1:2" ht="12.75">
      <c r="A59" s="10">
        <v>4.8</v>
      </c>
      <c r="B59">
        <f>(COUNTIF($A$2:$A$260,$A59)-1)*0.025+1-(COUNTIF($A$2:$A58,$A59)*0.025)</f>
        <v>1.0750000000000002</v>
      </c>
    </row>
    <row r="60" spans="1:2" ht="12.75">
      <c r="A60" s="10">
        <v>4.8</v>
      </c>
      <c r="B60">
        <f>(COUNTIF($A$2:$A$260,$A60)-1)*0.025+1-(COUNTIF($A$2:$A59,$A60)*0.025)</f>
        <v>1.05</v>
      </c>
    </row>
    <row r="61" spans="1:2" ht="12.75">
      <c r="A61" s="10">
        <v>4.8</v>
      </c>
      <c r="B61">
        <f>(COUNTIF($A$2:$A$260,$A61)-1)*0.025+1-(COUNTIF($A$2:$A60,$A61)*0.025)</f>
        <v>1.0250000000000001</v>
      </c>
    </row>
    <row r="62" spans="1:2" ht="12.75">
      <c r="A62" s="10">
        <v>4.8</v>
      </c>
      <c r="B62">
        <f>(COUNTIF($A$2:$A$260,$A62)-1)*0.025+1-(COUNTIF($A$2:$A61,$A62)*0.025)</f>
        <v>1</v>
      </c>
    </row>
    <row r="63" spans="1:2" ht="12.75">
      <c r="A63" s="10">
        <v>4.9</v>
      </c>
      <c r="B63">
        <f>(COUNTIF($A$2:$A$260,$A63)-1)*0.025+1-(COUNTIF($A$2:$A62,$A63)*0.025)</f>
        <v>1.025</v>
      </c>
    </row>
    <row r="64" spans="1:2" ht="12.75">
      <c r="A64" s="10">
        <v>4.9</v>
      </c>
      <c r="B64">
        <f>(COUNTIF($A$2:$A$260,$A64)-1)*0.025+1-(COUNTIF($A$2:$A63,$A64)*0.025)</f>
        <v>0.9999999999999999</v>
      </c>
    </row>
    <row r="65" spans="1:2" ht="12.75">
      <c r="A65" s="10">
        <v>5</v>
      </c>
      <c r="B65">
        <f>(COUNTIF($A$2:$A$260,$A65)-1)*0.025+1-(COUNTIF($A$2:$A64,$A65)*0.025)</f>
        <v>1.05</v>
      </c>
    </row>
    <row r="66" spans="1:2" ht="12.75">
      <c r="A66" s="10">
        <v>5</v>
      </c>
      <c r="B66">
        <f>(COUNTIF($A$2:$A$260,$A66)-1)*0.025+1-(COUNTIF($A$2:$A65,$A66)*0.025)</f>
        <v>1.0250000000000001</v>
      </c>
    </row>
    <row r="67" spans="1:2" ht="12.75">
      <c r="A67" s="10">
        <v>5</v>
      </c>
      <c r="B67">
        <f>(COUNTIF($A$2:$A$260,$A67)-1)*0.025+1-(COUNTIF($A$2:$A66,$A67)*0.025)</f>
        <v>1</v>
      </c>
    </row>
    <row r="68" spans="1:2" ht="12.75">
      <c r="A68" s="10">
        <v>5.1</v>
      </c>
      <c r="B68">
        <f>(COUNTIF($A$2:$A$260,$A68)-1)*0.025+1-(COUNTIF($A$2:$A67,$A68)*0.025)</f>
        <v>1.05</v>
      </c>
    </row>
    <row r="69" spans="1:2" ht="12.75">
      <c r="A69" s="10">
        <v>5.1</v>
      </c>
      <c r="B69">
        <f>(COUNTIF($A$2:$A$260,$A69)-1)*0.025+1-(COUNTIF($A$2:$A68,$A69)*0.025)</f>
        <v>1.0250000000000001</v>
      </c>
    </row>
    <row r="70" spans="1:2" ht="12.75">
      <c r="A70" s="10">
        <v>5.1</v>
      </c>
      <c r="B70">
        <f>(COUNTIF($A$2:$A$260,$A70)-1)*0.025+1-(COUNTIF($A$2:$A69,$A70)*0.025)</f>
        <v>1</v>
      </c>
    </row>
    <row r="71" spans="1:2" ht="12.75">
      <c r="A71" s="10">
        <v>5.2</v>
      </c>
      <c r="B71">
        <f>(COUNTIF($A$2:$A$260,$A71)-1)*0.025+1-(COUNTIF($A$2:$A70,$A71)*0.025)</f>
        <v>1.025</v>
      </c>
    </row>
    <row r="72" spans="1:2" ht="12.75">
      <c r="A72" s="10">
        <v>5.2</v>
      </c>
      <c r="B72">
        <f>(COUNTIF($A$2:$A$260,$A72)-1)*0.025+1-(COUNTIF($A$2:$A71,$A72)*0.025)</f>
        <v>0.9999999999999999</v>
      </c>
    </row>
    <row r="73" spans="1:2" ht="12.75">
      <c r="A73" s="10">
        <v>5.3</v>
      </c>
      <c r="B73">
        <f>(COUNTIF($A$2:$A$260,$A73)-1)*0.025+1-(COUNTIF($A$2:$A72,$A73)*0.025)</f>
        <v>1.1</v>
      </c>
    </row>
    <row r="74" spans="1:2" ht="12.75">
      <c r="A74" s="10">
        <v>5.3</v>
      </c>
      <c r="B74">
        <f>(COUNTIF($A$2:$A$260,$A74)-1)*0.025+1-(COUNTIF($A$2:$A73,$A74)*0.025)</f>
        <v>1.0750000000000002</v>
      </c>
    </row>
    <row r="75" spans="1:2" ht="12.75">
      <c r="A75" s="10">
        <v>5.3</v>
      </c>
      <c r="B75">
        <f>(COUNTIF($A$2:$A$260,$A75)-1)*0.025+1-(COUNTIF($A$2:$A74,$A75)*0.025)</f>
        <v>1.05</v>
      </c>
    </row>
    <row r="76" spans="1:2" ht="12.75">
      <c r="A76" s="10">
        <v>5.3</v>
      </c>
      <c r="B76">
        <f>(COUNTIF($A$2:$A$260,$A76)-1)*0.025+1-(COUNTIF($A$2:$A75,$A76)*0.025)</f>
        <v>1.0250000000000001</v>
      </c>
    </row>
    <row r="77" spans="1:2" ht="12.75">
      <c r="A77" s="10">
        <v>5.3</v>
      </c>
      <c r="B77">
        <f>(COUNTIF($A$2:$A$260,$A77)-1)*0.025+1-(COUNTIF($A$2:$A76,$A77)*0.025)</f>
        <v>1</v>
      </c>
    </row>
    <row r="78" spans="1:2" ht="12.75">
      <c r="A78" s="10">
        <v>5.4</v>
      </c>
      <c r="B78">
        <f>(COUNTIF($A$2:$A$260,$A78)-1)*0.025+1-(COUNTIF($A$2:$A77,$A78)*0.025)</f>
        <v>1.075</v>
      </c>
    </row>
    <row r="79" spans="1:2" ht="12.75">
      <c r="A79" s="10">
        <v>5.4</v>
      </c>
      <c r="B79">
        <f>(COUNTIF($A$2:$A$260,$A79)-1)*0.025+1-(COUNTIF($A$2:$A78,$A79)*0.025)</f>
        <v>1.05</v>
      </c>
    </row>
    <row r="80" spans="1:2" ht="12.75">
      <c r="A80" s="10">
        <v>5.4</v>
      </c>
      <c r="B80">
        <f>(COUNTIF($A$2:$A$260,$A80)-1)*0.025+1-(COUNTIF($A$2:$A79,$A80)*0.025)</f>
        <v>1.025</v>
      </c>
    </row>
    <row r="81" spans="1:2" ht="12.75">
      <c r="A81" s="10">
        <v>5.4</v>
      </c>
      <c r="B81">
        <f>(COUNTIF($A$2:$A$260,$A81)-1)*0.025+1-(COUNTIF($A$2:$A80,$A81)*0.025)</f>
        <v>1</v>
      </c>
    </row>
    <row r="82" spans="1:2" ht="12.75">
      <c r="A82" s="10">
        <v>5.5</v>
      </c>
      <c r="B82">
        <f>(COUNTIF($A$2:$A$260,$A82)-1)*0.025+1-(COUNTIF($A$2:$A81,$A82)*0.025)</f>
        <v>1.075</v>
      </c>
    </row>
    <row r="83" spans="1:2" ht="12.75">
      <c r="A83" s="10">
        <v>5.5</v>
      </c>
      <c r="B83">
        <f>(COUNTIF($A$2:$A$260,$A83)-1)*0.025+1-(COUNTIF($A$2:$A82,$A83)*0.025)</f>
        <v>1.05</v>
      </c>
    </row>
    <row r="84" spans="1:2" ht="12.75">
      <c r="A84" s="10">
        <v>5.5</v>
      </c>
      <c r="B84">
        <f>(COUNTIF($A$2:$A$260,$A84)-1)*0.025+1-(COUNTIF($A$2:$A83,$A84)*0.025)</f>
        <v>1.025</v>
      </c>
    </row>
    <row r="85" spans="1:2" ht="12.75">
      <c r="A85" s="10">
        <v>5.5</v>
      </c>
      <c r="B85">
        <f>(COUNTIF($A$2:$A$260,$A85)-1)*0.025+1-(COUNTIF($A$2:$A84,$A85)*0.025)</f>
        <v>1</v>
      </c>
    </row>
    <row r="86" spans="1:2" ht="12.75">
      <c r="A86" s="10">
        <v>5.6</v>
      </c>
      <c r="B86">
        <f>(COUNTIF($A$2:$A$260,$A86)-1)*0.025+1-(COUNTIF($A$2:$A85,$A86)*0.025)</f>
        <v>1.025</v>
      </c>
    </row>
    <row r="87" spans="1:2" ht="12.75">
      <c r="A87" s="10">
        <v>5.6</v>
      </c>
      <c r="B87">
        <f>(COUNTIF($A$2:$A$260,$A87)-1)*0.025+1-(COUNTIF($A$2:$A86,$A87)*0.025)</f>
        <v>0.9999999999999999</v>
      </c>
    </row>
    <row r="88" spans="1:2" ht="12.75">
      <c r="A88" s="10">
        <v>5.7</v>
      </c>
      <c r="B88">
        <f>(COUNTIF($A$2:$A$260,$A88)-1)*0.025+1-(COUNTIF($A$2:$A87,$A88)*0.025)</f>
        <v>1</v>
      </c>
    </row>
    <row r="89" spans="1:2" ht="12.75">
      <c r="A89" s="10">
        <v>5.9</v>
      </c>
      <c r="B89">
        <f>(COUNTIF($A$2:$A$260,$A89)-1)*0.025+1-(COUNTIF($A$2:$A88,$A89)*0.025)</f>
        <v>1.025</v>
      </c>
    </row>
    <row r="90" spans="1:2" ht="12.75">
      <c r="A90" s="10">
        <v>5.9</v>
      </c>
      <c r="B90">
        <f>(COUNTIF($A$2:$A$260,$A90)-1)*0.025+1-(COUNTIF($A$2:$A89,$A90)*0.025)</f>
        <v>0.9999999999999999</v>
      </c>
    </row>
    <row r="91" spans="1:2" ht="12.75">
      <c r="A91" s="10">
        <v>6</v>
      </c>
      <c r="B91">
        <f>(COUNTIF($A$2:$A$260,$A91)-1)*0.025+1-(COUNTIF($A$2:$A90,$A91)*0.025)</f>
        <v>1</v>
      </c>
    </row>
    <row r="92" spans="1:2" ht="12.75">
      <c r="A92" s="10">
        <v>6.1</v>
      </c>
      <c r="B92">
        <f>(COUNTIF($A$2:$A$260,$A92)-1)*0.025+1-(COUNTIF($A$2:$A91,$A92)*0.025)</f>
        <v>1.075</v>
      </c>
    </row>
    <row r="93" spans="1:2" ht="12.75">
      <c r="A93" s="10">
        <v>6.1</v>
      </c>
      <c r="B93">
        <f>(COUNTIF($A$2:$A$260,$A93)-1)*0.025+1-(COUNTIF($A$2:$A92,$A93)*0.025)</f>
        <v>1.05</v>
      </c>
    </row>
    <row r="94" spans="1:2" ht="12.75">
      <c r="A94" s="10">
        <v>6.1</v>
      </c>
      <c r="B94">
        <f>(COUNTIF($A$2:$A$260,$A94)-1)*0.025+1-(COUNTIF($A$2:$A93,$A94)*0.025)</f>
        <v>1.025</v>
      </c>
    </row>
    <row r="95" spans="1:2" ht="12.75">
      <c r="A95" s="10">
        <v>6.1</v>
      </c>
      <c r="B95">
        <f>(COUNTIF($A$2:$A$260,$A95)-1)*0.025+1-(COUNTIF($A$2:$A94,$A95)*0.025)</f>
        <v>1</v>
      </c>
    </row>
    <row r="96" spans="1:2" ht="12.75">
      <c r="A96" s="10">
        <v>6.2</v>
      </c>
      <c r="B96">
        <f>(COUNTIF($A$2:$A$260,$A96)-1)*0.025+1-(COUNTIF($A$2:$A95,$A96)*0.025)</f>
        <v>1.025</v>
      </c>
    </row>
    <row r="97" spans="1:2" ht="12.75">
      <c r="A97" s="10">
        <v>6.2</v>
      </c>
      <c r="B97">
        <f>(COUNTIF($A$2:$A$260,$A97)-1)*0.025+1-(COUNTIF($A$2:$A96,$A97)*0.025)</f>
        <v>0.9999999999999999</v>
      </c>
    </row>
    <row r="98" spans="1:2" ht="12.75">
      <c r="A98" s="10">
        <v>6.3</v>
      </c>
      <c r="B98">
        <f>(COUNTIF($A$2:$A$260,$A98)-1)*0.025+1-(COUNTIF($A$2:$A97,$A98)*0.025)</f>
        <v>1.025</v>
      </c>
    </row>
    <row r="99" spans="1:2" ht="12.75">
      <c r="A99" s="10">
        <v>6.3</v>
      </c>
      <c r="B99">
        <f>(COUNTIF($A$2:$A$260,$A99)-1)*0.025+1-(COUNTIF($A$2:$A98,$A99)*0.025)</f>
        <v>0.9999999999999999</v>
      </c>
    </row>
    <row r="100" spans="1:2" ht="12.75">
      <c r="A100" s="10">
        <v>6.5</v>
      </c>
      <c r="B100">
        <f>(COUNTIF($A$2:$A$260,$A100)-1)*0.025+1-(COUNTIF($A$2:$A99,$A100)*0.025)</f>
        <v>1.05</v>
      </c>
    </row>
    <row r="101" spans="1:2" ht="12.75">
      <c r="A101" s="10">
        <v>6.5</v>
      </c>
      <c r="B101">
        <f>(COUNTIF($A$2:$A$260,$A101)-1)*0.025+1-(COUNTIF($A$2:$A100,$A101)*0.025)</f>
        <v>1.0250000000000001</v>
      </c>
    </row>
    <row r="102" spans="1:2" ht="12.75">
      <c r="A102" s="10">
        <v>6.5</v>
      </c>
      <c r="B102">
        <f>(COUNTIF($A$2:$A$260,$A102)-1)*0.025+1-(COUNTIF($A$2:$A101,$A102)*0.025)</f>
        <v>1</v>
      </c>
    </row>
    <row r="103" spans="1:2" ht="12.75">
      <c r="A103" s="10">
        <v>6.6</v>
      </c>
      <c r="B103">
        <f>(COUNTIF($A$2:$A$260,$A103)-1)*0.025+1-(COUNTIF($A$2:$A102,$A103)*0.025)</f>
        <v>1</v>
      </c>
    </row>
    <row r="104" spans="1:2" ht="12.75">
      <c r="A104" s="10">
        <v>6.7</v>
      </c>
      <c r="B104">
        <f>(COUNTIF($A$2:$A$260,$A104)-1)*0.025+1-(COUNTIF($A$2:$A103,$A104)*0.025)</f>
        <v>1</v>
      </c>
    </row>
    <row r="105" spans="1:2" ht="12.75">
      <c r="A105" s="10">
        <v>6.8</v>
      </c>
      <c r="B105">
        <f>(COUNTIF($A$2:$A$260,$A105)-1)*0.025+1-(COUNTIF($A$2:$A104,$A105)*0.025)</f>
        <v>1.025</v>
      </c>
    </row>
    <row r="106" spans="1:2" ht="12.75">
      <c r="A106" s="10">
        <v>6.8</v>
      </c>
      <c r="B106">
        <f>(COUNTIF($A$2:$A$260,$A106)-1)*0.025+1-(COUNTIF($A$2:$A105,$A106)*0.025)</f>
        <v>0.9999999999999999</v>
      </c>
    </row>
    <row r="107" spans="1:2" ht="12.75">
      <c r="A107" s="10">
        <v>6.9</v>
      </c>
      <c r="B107">
        <f>(COUNTIF($A$2:$A$260,$A107)-1)*0.025+1-(COUNTIF($A$2:$A106,$A107)*0.025)</f>
        <v>1.05</v>
      </c>
    </row>
    <row r="108" spans="1:2" ht="12.75">
      <c r="A108" s="10">
        <v>6.9</v>
      </c>
      <c r="B108">
        <f>(COUNTIF($A$2:$A$260,$A108)-1)*0.025+1-(COUNTIF($A$2:$A107,$A108)*0.025)</f>
        <v>1.0250000000000001</v>
      </c>
    </row>
    <row r="109" spans="1:2" ht="12.75">
      <c r="A109" s="10">
        <v>6.9</v>
      </c>
      <c r="B109">
        <f>(COUNTIF($A$2:$A$260,$A109)-1)*0.025+1-(COUNTIF($A$2:$A108,$A109)*0.025)</f>
        <v>1</v>
      </c>
    </row>
    <row r="110" spans="1:2" ht="12.75">
      <c r="A110" s="10">
        <v>7.1</v>
      </c>
      <c r="B110">
        <f>(COUNTIF($A$2:$A$260,$A110)-1)*0.025+1-(COUNTIF($A$2:$A109,$A110)*0.025)</f>
        <v>1.05</v>
      </c>
    </row>
    <row r="111" spans="1:2" ht="12.75">
      <c r="A111" s="10">
        <v>7.1</v>
      </c>
      <c r="B111">
        <f>(COUNTIF($A$2:$A$260,$A111)-1)*0.025+1-(COUNTIF($A$2:$A110,$A111)*0.025)</f>
        <v>1.0250000000000001</v>
      </c>
    </row>
    <row r="112" spans="1:2" ht="12.75">
      <c r="A112" s="10">
        <v>7.1</v>
      </c>
      <c r="B112">
        <f>(COUNTIF($A$2:$A$260,$A112)-1)*0.025+1-(COUNTIF($A$2:$A111,$A112)*0.025)</f>
        <v>1</v>
      </c>
    </row>
    <row r="113" spans="1:2" ht="12.75">
      <c r="A113" s="10">
        <v>7.2</v>
      </c>
      <c r="B113">
        <f>(COUNTIF($A$2:$A$260,$A113)-1)*0.025+1-(COUNTIF($A$2:$A112,$A113)*0.025)</f>
        <v>1.075</v>
      </c>
    </row>
    <row r="114" spans="1:2" ht="12.75">
      <c r="A114" s="10">
        <v>7.2</v>
      </c>
      <c r="B114">
        <f>(COUNTIF($A$2:$A$260,$A114)-1)*0.025+1-(COUNTIF($A$2:$A113,$A114)*0.025)</f>
        <v>1.05</v>
      </c>
    </row>
    <row r="115" spans="1:2" ht="12.75">
      <c r="A115" s="10">
        <v>7.2</v>
      </c>
      <c r="B115">
        <f>(COUNTIF($A$2:$A$260,$A115)-1)*0.025+1-(COUNTIF($A$2:$A114,$A115)*0.025)</f>
        <v>1.025</v>
      </c>
    </row>
    <row r="116" spans="1:2" ht="12.75">
      <c r="A116" s="10">
        <v>7.2</v>
      </c>
      <c r="B116">
        <f>(COUNTIF($A$2:$A$260,$A116)-1)*0.025+1-(COUNTIF($A$2:$A115,$A116)*0.025)</f>
        <v>1</v>
      </c>
    </row>
    <row r="117" spans="1:2" ht="12.75">
      <c r="A117" s="10">
        <v>7.3</v>
      </c>
      <c r="B117">
        <f>(COUNTIF($A$2:$A$260,$A117)-1)*0.025+1-(COUNTIF($A$2:$A116,$A117)*0.025)</f>
        <v>1</v>
      </c>
    </row>
    <row r="118" spans="1:2" ht="12.75">
      <c r="A118" s="10">
        <v>7.4</v>
      </c>
      <c r="B118">
        <f>(COUNTIF($A$2:$A$260,$A118)-1)*0.025+1-(COUNTIF($A$2:$A117,$A118)*0.025)</f>
        <v>1.05</v>
      </c>
    </row>
    <row r="119" spans="1:2" ht="12.75">
      <c r="A119" s="10">
        <v>7.4</v>
      </c>
      <c r="B119">
        <f>(COUNTIF($A$2:$A$260,$A119)-1)*0.025+1-(COUNTIF($A$2:$A118,$A119)*0.025)</f>
        <v>1.0250000000000001</v>
      </c>
    </row>
    <row r="120" spans="1:2" ht="12.75">
      <c r="A120" s="10">
        <v>7.4</v>
      </c>
      <c r="B120">
        <f>(COUNTIF($A$2:$A$260,$A120)-1)*0.025+1-(COUNTIF($A$2:$A119,$A120)*0.025)</f>
        <v>1</v>
      </c>
    </row>
    <row r="121" spans="1:2" ht="12.75">
      <c r="A121" s="10">
        <v>7.5</v>
      </c>
      <c r="B121">
        <f>(COUNTIF($A$2:$A$260,$A121)-1)*0.025+1-(COUNTIF($A$2:$A120,$A121)*0.025)</f>
        <v>1.05</v>
      </c>
    </row>
    <row r="122" spans="1:2" ht="12.75">
      <c r="A122" s="10">
        <v>7.5</v>
      </c>
      <c r="B122">
        <f>(COUNTIF($A$2:$A$260,$A122)-1)*0.025+1-(COUNTIF($A$2:$A121,$A122)*0.025)</f>
        <v>1.0250000000000001</v>
      </c>
    </row>
    <row r="123" spans="1:2" ht="12.75">
      <c r="A123" s="10">
        <v>7.5</v>
      </c>
      <c r="B123">
        <f>(COUNTIF($A$2:$A$260,$A123)-1)*0.025+1-(COUNTIF($A$2:$A122,$A123)*0.025)</f>
        <v>1</v>
      </c>
    </row>
    <row r="124" spans="1:2" ht="12.75">
      <c r="A124" s="10">
        <v>7.7</v>
      </c>
      <c r="B124">
        <f>(COUNTIF($A$2:$A$260,$A124)-1)*0.025+1-(COUNTIF($A$2:$A123,$A124)*0.025)</f>
        <v>1</v>
      </c>
    </row>
    <row r="125" spans="1:2" ht="12.75">
      <c r="A125" s="10">
        <v>7.8</v>
      </c>
      <c r="B125">
        <f>(COUNTIF($A$2:$A$260,$A125)-1)*0.025+1-(COUNTIF($A$2:$A124,$A125)*0.025)</f>
        <v>1</v>
      </c>
    </row>
    <row r="126" spans="1:2" ht="12.75">
      <c r="A126" s="10">
        <v>7.9</v>
      </c>
      <c r="B126">
        <f>(COUNTIF($A$2:$A$260,$A126)-1)*0.025+1-(COUNTIF($A$2:$A125,$A126)*0.025)</f>
        <v>1</v>
      </c>
    </row>
    <row r="127" spans="1:2" ht="12.75">
      <c r="A127" s="10">
        <v>8</v>
      </c>
      <c r="B127">
        <f>(COUNTIF($A$2:$A$260,$A127)-1)*0.025+1-(COUNTIF($A$2:$A126,$A127)*0.025)</f>
        <v>1.025</v>
      </c>
    </row>
    <row r="128" spans="1:2" ht="12.75">
      <c r="A128" s="10">
        <v>8</v>
      </c>
      <c r="B128">
        <f>(COUNTIF($A$2:$A$260,$A128)-1)*0.025+1-(COUNTIF($A$2:$A127,$A128)*0.025)</f>
        <v>0.9999999999999999</v>
      </c>
    </row>
    <row r="129" spans="1:2" ht="12.75">
      <c r="A129" s="10">
        <v>8.1</v>
      </c>
      <c r="B129">
        <f>(COUNTIF($A$2:$A$260,$A129)-1)*0.025+1-(COUNTIF($A$2:$A128,$A129)*0.025)</f>
        <v>1.05</v>
      </c>
    </row>
    <row r="130" spans="1:2" ht="12.75">
      <c r="A130" s="10">
        <v>8.1</v>
      </c>
      <c r="B130">
        <f>(COUNTIF($A$2:$A$260,$A130)-1)*0.025+1-(COUNTIF($A$2:$A129,$A130)*0.025)</f>
        <v>1.0250000000000001</v>
      </c>
    </row>
    <row r="131" spans="1:2" ht="12.75">
      <c r="A131" s="10">
        <v>8.1</v>
      </c>
      <c r="B131">
        <f>(COUNTIF($A$2:$A$260,$A131)-1)*0.025+1-(COUNTIF($A$2:$A130,$A131)*0.025)</f>
        <v>1</v>
      </c>
    </row>
    <row r="132" spans="1:2" ht="12.75">
      <c r="A132" s="10">
        <v>8.2</v>
      </c>
      <c r="B132">
        <f>(COUNTIF($A$2:$A$260,$A132)-1)*0.025+1-(COUNTIF($A$2:$A131,$A132)*0.025)</f>
        <v>1.025</v>
      </c>
    </row>
    <row r="133" spans="1:2" ht="12.75">
      <c r="A133" s="10">
        <v>8.2</v>
      </c>
      <c r="B133">
        <f>(COUNTIF($A$2:$A$260,$A133)-1)*0.025+1-(COUNTIF($A$2:$A132,$A133)*0.025)</f>
        <v>0.9999999999999999</v>
      </c>
    </row>
    <row r="134" spans="1:2" ht="12.75">
      <c r="A134" s="10">
        <v>8.4</v>
      </c>
      <c r="B134">
        <f>(COUNTIF($A$2:$A$260,$A134)-1)*0.025+1-(COUNTIF($A$2:$A133,$A134)*0.025)</f>
        <v>1</v>
      </c>
    </row>
    <row r="135" spans="1:2" ht="12.75">
      <c r="A135" s="10">
        <v>8.6</v>
      </c>
      <c r="B135">
        <f>(COUNTIF($A$2:$A$260,$A135)-1)*0.025+1-(COUNTIF($A$2:$A134,$A135)*0.025)</f>
        <v>1</v>
      </c>
    </row>
    <row r="136" spans="1:2" ht="12.75">
      <c r="A136" s="10">
        <v>8.8</v>
      </c>
      <c r="B136">
        <f>(COUNTIF($A$2:$A$260,$A136)-1)*0.025+1-(COUNTIF($A$2:$A135,$A136)*0.025)</f>
        <v>1</v>
      </c>
    </row>
    <row r="137" spans="1:2" ht="12.75">
      <c r="A137" s="10">
        <v>8.9</v>
      </c>
      <c r="B137">
        <f>(COUNTIF($A$2:$A$260,$A137)-1)*0.025+1-(COUNTIF($A$2:$A136,$A137)*0.025)</f>
        <v>1.075</v>
      </c>
    </row>
    <row r="138" spans="1:2" ht="12.75">
      <c r="A138" s="10">
        <v>8.9</v>
      </c>
      <c r="B138">
        <f>(COUNTIF($A$2:$A$260,$A138)-1)*0.025+1-(COUNTIF($A$2:$A137,$A138)*0.025)</f>
        <v>1.05</v>
      </c>
    </row>
    <row r="139" spans="1:2" ht="12.75">
      <c r="A139" s="10">
        <v>8.9</v>
      </c>
      <c r="B139">
        <f>(COUNTIF($A$2:$A$260,$A139)-1)*0.025+1-(COUNTIF($A$2:$A138,$A139)*0.025)</f>
        <v>1.025</v>
      </c>
    </row>
    <row r="140" spans="1:2" ht="12.75">
      <c r="A140" s="10">
        <v>8.9</v>
      </c>
      <c r="B140">
        <f>(COUNTIF($A$2:$A$260,$A140)-1)*0.025+1-(COUNTIF($A$2:$A139,$A140)*0.025)</f>
        <v>1</v>
      </c>
    </row>
    <row r="141" spans="1:2" ht="12.75">
      <c r="A141" s="10">
        <v>9</v>
      </c>
      <c r="B141">
        <f>(COUNTIF($A$2:$A$260,$A141)-1)*0.025+1-(COUNTIF($A$2:$A140,$A141)*0.025)</f>
        <v>1.025</v>
      </c>
    </row>
    <row r="142" spans="1:2" ht="12.75">
      <c r="A142" s="10">
        <v>9</v>
      </c>
      <c r="B142">
        <f>(COUNTIF($A$2:$A$260,$A142)-1)*0.025+1-(COUNTIF($A$2:$A141,$A142)*0.025)</f>
        <v>0.9999999999999999</v>
      </c>
    </row>
    <row r="143" spans="1:2" ht="12.75">
      <c r="A143" s="10">
        <v>9.1</v>
      </c>
      <c r="B143">
        <f>(COUNTIF($A$2:$A$260,$A143)-1)*0.025+1-(COUNTIF($A$2:$A142,$A143)*0.025)</f>
        <v>1.025</v>
      </c>
    </row>
    <row r="144" spans="1:2" ht="12.75">
      <c r="A144" s="10">
        <v>9.1</v>
      </c>
      <c r="B144">
        <f>(COUNTIF($A$2:$A$260,$A144)-1)*0.025+1-(COUNTIF($A$2:$A143,$A144)*0.025)</f>
        <v>0.9999999999999999</v>
      </c>
    </row>
    <row r="145" spans="1:2" ht="12.75">
      <c r="A145" s="10">
        <v>9.2</v>
      </c>
      <c r="B145">
        <f>(COUNTIF($A$2:$A$260,$A145)-1)*0.025+1-(COUNTIF($A$2:$A144,$A145)*0.025)</f>
        <v>1</v>
      </c>
    </row>
    <row r="146" spans="1:2" ht="12.75">
      <c r="A146" s="10">
        <v>9.4</v>
      </c>
      <c r="B146">
        <f>(COUNTIF($A$2:$A$260,$A146)-1)*0.025+1-(COUNTIF($A$2:$A145,$A146)*0.025)</f>
        <v>1.025</v>
      </c>
    </row>
    <row r="147" spans="1:2" ht="12.75">
      <c r="A147" s="10">
        <v>9.4</v>
      </c>
      <c r="B147">
        <f>(COUNTIF($A$2:$A$260,$A147)-1)*0.025+1-(COUNTIF($A$2:$A146,$A147)*0.025)</f>
        <v>0.9999999999999999</v>
      </c>
    </row>
    <row r="148" spans="1:2" ht="12.75">
      <c r="A148" s="10">
        <v>9.5</v>
      </c>
      <c r="B148">
        <f>(COUNTIF($A$2:$A$260,$A148)-1)*0.025+1-(COUNTIF($A$2:$A147,$A148)*0.025)</f>
        <v>1</v>
      </c>
    </row>
    <row r="149" spans="1:2" ht="12.75">
      <c r="A149" s="10">
        <v>9.7</v>
      </c>
      <c r="B149">
        <f>(COUNTIF($A$2:$A$260,$A149)-1)*0.025+1-(COUNTIF($A$2:$A148,$A149)*0.025)</f>
        <v>1.05</v>
      </c>
    </row>
    <row r="150" spans="1:2" ht="12.75">
      <c r="A150" s="10">
        <v>9.7</v>
      </c>
      <c r="B150">
        <f>(COUNTIF($A$2:$A$260,$A150)-1)*0.025+1-(COUNTIF($A$2:$A149,$A150)*0.025)</f>
        <v>1.0250000000000001</v>
      </c>
    </row>
    <row r="151" spans="1:2" ht="12.75">
      <c r="A151" s="10">
        <v>9.7</v>
      </c>
      <c r="B151">
        <f>(COUNTIF($A$2:$A$260,$A151)-1)*0.025+1-(COUNTIF($A$2:$A150,$A151)*0.025)</f>
        <v>1</v>
      </c>
    </row>
    <row r="152" spans="1:2" ht="12.75">
      <c r="A152" s="10">
        <v>9.8</v>
      </c>
      <c r="B152">
        <f>(COUNTIF($A$2:$A$260,$A152)-1)*0.025+1-(COUNTIF($A$2:$A151,$A152)*0.025)</f>
        <v>1</v>
      </c>
    </row>
    <row r="153" spans="1:2" ht="12.75">
      <c r="A153" s="10">
        <v>10</v>
      </c>
      <c r="B153">
        <f>(COUNTIF($A$2:$A$260,$A153)-1)*0.025+1-(COUNTIF($A$2:$A152,$A153)*0.025)</f>
        <v>1</v>
      </c>
    </row>
    <row r="154" spans="1:2" ht="12.75">
      <c r="A154" s="10">
        <v>10.1</v>
      </c>
      <c r="B154">
        <f>(COUNTIF($A$2:$A$260,$A154)-1)*0.025+1-(COUNTIF($A$2:$A153,$A154)*0.025)</f>
        <v>1</v>
      </c>
    </row>
    <row r="155" spans="1:2" ht="12.75">
      <c r="A155" s="10">
        <v>10.2</v>
      </c>
      <c r="B155">
        <f>(COUNTIF($A$2:$A$260,$A155)-1)*0.025+1-(COUNTIF($A$2:$A154,$A155)*0.025)</f>
        <v>1</v>
      </c>
    </row>
    <row r="156" spans="1:2" ht="12.75">
      <c r="A156" s="10">
        <v>10.3</v>
      </c>
      <c r="B156">
        <f>(COUNTIF($A$2:$A$260,$A156)-1)*0.025+1-(COUNTIF($A$2:$A155,$A156)*0.025)</f>
        <v>1</v>
      </c>
    </row>
    <row r="157" spans="1:2" ht="12.75">
      <c r="A157" s="10">
        <v>10.4</v>
      </c>
      <c r="B157">
        <f>(COUNTIF($A$2:$A$260,$A157)-1)*0.025+1-(COUNTIF($A$2:$A156,$A157)*0.025)</f>
        <v>1.05</v>
      </c>
    </row>
    <row r="158" spans="1:2" ht="12.75">
      <c r="A158" s="10">
        <v>10.4</v>
      </c>
      <c r="B158">
        <f>(COUNTIF($A$2:$A$260,$A158)-1)*0.025+1-(COUNTIF($A$2:$A157,$A158)*0.025)</f>
        <v>1.0250000000000001</v>
      </c>
    </row>
    <row r="159" spans="1:2" ht="12.75">
      <c r="A159" s="10">
        <v>10.4</v>
      </c>
      <c r="B159">
        <f>(COUNTIF($A$2:$A$260,$A159)-1)*0.025+1-(COUNTIF($A$2:$A158,$A159)*0.025)</f>
        <v>1</v>
      </c>
    </row>
    <row r="160" spans="1:2" ht="12.75">
      <c r="A160" s="10">
        <v>10.5</v>
      </c>
      <c r="B160">
        <f>(COUNTIF($A$2:$A$260,$A160)-1)*0.025+1-(COUNTIF($A$2:$A159,$A160)*0.025)</f>
        <v>1.1</v>
      </c>
    </row>
    <row r="161" spans="1:2" ht="12.75">
      <c r="A161" s="10">
        <v>10.5</v>
      </c>
      <c r="B161">
        <f>(COUNTIF($A$2:$A$260,$A161)-1)*0.025+1-(COUNTIF($A$2:$A160,$A161)*0.025)</f>
        <v>1.0750000000000002</v>
      </c>
    </row>
    <row r="162" spans="1:2" ht="12.75">
      <c r="A162" s="10">
        <v>10.5</v>
      </c>
      <c r="B162">
        <f>(COUNTIF($A$2:$A$260,$A162)-1)*0.025+1-(COUNTIF($A$2:$A161,$A162)*0.025)</f>
        <v>1.05</v>
      </c>
    </row>
    <row r="163" spans="1:2" ht="12.75">
      <c r="A163" s="10">
        <v>10.5</v>
      </c>
      <c r="B163">
        <f>(COUNTIF($A$2:$A$260,$A163)-1)*0.025+1-(COUNTIF($A$2:$A162,$A163)*0.025)</f>
        <v>1.0250000000000001</v>
      </c>
    </row>
    <row r="164" spans="1:2" ht="12.75">
      <c r="A164" s="10">
        <v>10.5</v>
      </c>
      <c r="B164">
        <f>(COUNTIF($A$2:$A$260,$A164)-1)*0.025+1-(COUNTIF($A$2:$A163,$A164)*0.025)</f>
        <v>1</v>
      </c>
    </row>
    <row r="165" spans="1:2" ht="12.75">
      <c r="A165" s="10">
        <v>10.6</v>
      </c>
      <c r="B165">
        <f>(COUNTIF($A$2:$A$260,$A165)-1)*0.025+1-(COUNTIF($A$2:$A164,$A165)*0.025)</f>
        <v>1.075</v>
      </c>
    </row>
    <row r="166" spans="1:2" ht="12.75">
      <c r="A166" s="10">
        <v>10.6</v>
      </c>
      <c r="B166">
        <f>(COUNTIF($A$2:$A$260,$A166)-1)*0.025+1-(COUNTIF($A$2:$A165,$A166)*0.025)</f>
        <v>1.05</v>
      </c>
    </row>
    <row r="167" spans="1:2" ht="12.75">
      <c r="A167" s="10">
        <v>10.6</v>
      </c>
      <c r="B167">
        <f>(COUNTIF($A$2:$A$260,$A167)-1)*0.025+1-(COUNTIF($A$2:$A166,$A167)*0.025)</f>
        <v>1.025</v>
      </c>
    </row>
    <row r="168" spans="1:2" ht="12.75">
      <c r="A168" s="10">
        <v>10.6</v>
      </c>
      <c r="B168">
        <f>(COUNTIF($A$2:$A$260,$A168)-1)*0.025+1-(COUNTIF($A$2:$A167,$A168)*0.025)</f>
        <v>1</v>
      </c>
    </row>
    <row r="169" spans="1:2" ht="12.75">
      <c r="A169" s="10">
        <v>10.9</v>
      </c>
      <c r="B169">
        <f>(COUNTIF($A$2:$A$260,$A169)-1)*0.025+1-(COUNTIF($A$2:$A168,$A169)*0.025)</f>
        <v>1</v>
      </c>
    </row>
    <row r="170" spans="1:2" ht="12.75">
      <c r="A170" s="10">
        <v>11</v>
      </c>
      <c r="B170">
        <f>(COUNTIF($A$2:$A$260,$A170)-1)*0.025+1-(COUNTIF($A$2:$A169,$A170)*0.025)</f>
        <v>1.025</v>
      </c>
    </row>
    <row r="171" spans="1:2" ht="12.75">
      <c r="A171" s="10">
        <v>11</v>
      </c>
      <c r="B171">
        <f>(COUNTIF($A$2:$A$260,$A171)-1)*0.025+1-(COUNTIF($A$2:$A170,$A171)*0.025)</f>
        <v>0.9999999999999999</v>
      </c>
    </row>
    <row r="172" spans="1:2" ht="12.75">
      <c r="A172" s="10">
        <v>11.2</v>
      </c>
      <c r="B172">
        <f>(COUNTIF($A$2:$A$260,$A172)-1)*0.025+1-(COUNTIF($A$2:$A171,$A172)*0.025)</f>
        <v>1.025</v>
      </c>
    </row>
    <row r="173" spans="1:2" ht="12.75">
      <c r="A173" s="10">
        <v>11.2</v>
      </c>
      <c r="B173">
        <f>(COUNTIF($A$2:$A$260,$A173)-1)*0.025+1-(COUNTIF($A$2:$A172,$A173)*0.025)</f>
        <v>0.9999999999999999</v>
      </c>
    </row>
    <row r="174" spans="1:2" ht="12.75">
      <c r="A174" s="10">
        <v>11.3</v>
      </c>
      <c r="B174">
        <f>(COUNTIF($A$2:$A$260,$A174)-1)*0.025+1-(COUNTIF($A$2:$A173,$A174)*0.025)</f>
        <v>1.05</v>
      </c>
    </row>
    <row r="175" spans="1:2" ht="12.75">
      <c r="A175" s="10">
        <v>11.3</v>
      </c>
      <c r="B175">
        <f>(COUNTIF($A$2:$A$260,$A175)-1)*0.025+1-(COUNTIF($A$2:$A174,$A175)*0.025)</f>
        <v>1.0250000000000001</v>
      </c>
    </row>
    <row r="176" spans="1:2" ht="12.75">
      <c r="A176" s="10">
        <v>11.3</v>
      </c>
      <c r="B176">
        <f>(COUNTIF($A$2:$A$260,$A176)-1)*0.025+1-(COUNTIF($A$2:$A175,$A176)*0.025)</f>
        <v>1</v>
      </c>
    </row>
    <row r="177" spans="1:2" ht="12.75">
      <c r="A177" s="10">
        <v>11.4</v>
      </c>
      <c r="B177">
        <f>(COUNTIF($A$2:$A$260,$A177)-1)*0.025+1-(COUNTIF($A$2:$A176,$A177)*0.025)</f>
        <v>1.025</v>
      </c>
    </row>
    <row r="178" spans="1:2" ht="12.75">
      <c r="A178" s="10">
        <v>11.4</v>
      </c>
      <c r="B178">
        <f>(COUNTIF($A$2:$A$260,$A178)-1)*0.025+1-(COUNTIF($A$2:$A177,$A178)*0.025)</f>
        <v>0.9999999999999999</v>
      </c>
    </row>
    <row r="179" spans="1:2" ht="12.75">
      <c r="A179" s="10">
        <v>11.5</v>
      </c>
      <c r="B179">
        <f>(COUNTIF($A$2:$A$260,$A179)-1)*0.025+1-(COUNTIF($A$2:$A178,$A179)*0.025)</f>
        <v>1.025</v>
      </c>
    </row>
    <row r="180" spans="1:2" ht="12.75">
      <c r="A180" s="10">
        <v>11.5</v>
      </c>
      <c r="B180">
        <f>(COUNTIF($A$2:$A$260,$A180)-1)*0.025+1-(COUNTIF($A$2:$A179,$A180)*0.025)</f>
        <v>0.9999999999999999</v>
      </c>
    </row>
    <row r="181" spans="1:2" ht="12.75">
      <c r="A181" s="10">
        <v>11.6</v>
      </c>
      <c r="B181">
        <f>(COUNTIF($A$2:$A$260,$A181)-1)*0.025+1-(COUNTIF($A$2:$A180,$A181)*0.025)</f>
        <v>1</v>
      </c>
    </row>
    <row r="182" spans="1:2" ht="12.75">
      <c r="A182" s="10">
        <v>11.8</v>
      </c>
      <c r="B182">
        <f>(COUNTIF($A$2:$A$260,$A182)-1)*0.025+1-(COUNTIF($A$2:$A181,$A182)*0.025)</f>
        <v>1</v>
      </c>
    </row>
    <row r="183" spans="1:2" ht="12.75">
      <c r="A183" s="10">
        <v>11.9</v>
      </c>
      <c r="B183">
        <f>(COUNTIF($A$2:$A$260,$A183)-1)*0.025+1-(COUNTIF($A$2:$A182,$A183)*0.025)</f>
        <v>1.025</v>
      </c>
    </row>
    <row r="184" spans="1:2" ht="12.75">
      <c r="A184" s="10">
        <v>11.9</v>
      </c>
      <c r="B184">
        <f>(COUNTIF($A$2:$A$260,$A184)-1)*0.025+1-(COUNTIF($A$2:$A183,$A184)*0.025)</f>
        <v>0.9999999999999999</v>
      </c>
    </row>
    <row r="185" spans="1:2" ht="12.75">
      <c r="A185" s="10">
        <v>12.3</v>
      </c>
      <c r="B185">
        <f>(COUNTIF($A$2:$A$260,$A185)-1)*0.025+1-(COUNTIF($A$2:$A184,$A185)*0.025)</f>
        <v>1.025</v>
      </c>
    </row>
    <row r="186" spans="1:2" ht="12.75">
      <c r="A186" s="10">
        <v>12.3</v>
      </c>
      <c r="B186">
        <f>(COUNTIF($A$2:$A$260,$A186)-1)*0.025+1-(COUNTIF($A$2:$A185,$A186)*0.025)</f>
        <v>0.9999999999999999</v>
      </c>
    </row>
    <row r="187" spans="1:2" ht="12.75">
      <c r="A187" s="10">
        <v>12.4</v>
      </c>
      <c r="B187">
        <f>(COUNTIF($A$2:$A$260,$A187)-1)*0.025+1-(COUNTIF($A$2:$A186,$A187)*0.025)</f>
        <v>1.075</v>
      </c>
    </row>
    <row r="188" spans="1:2" ht="12.75">
      <c r="A188" s="10">
        <v>12.4</v>
      </c>
      <c r="B188">
        <f>(COUNTIF($A$2:$A$260,$A188)-1)*0.025+1-(COUNTIF($A$2:$A187,$A188)*0.025)</f>
        <v>1.05</v>
      </c>
    </row>
    <row r="189" spans="1:2" ht="12.75">
      <c r="A189" s="10">
        <v>12.4</v>
      </c>
      <c r="B189">
        <f>(COUNTIF($A$2:$A$260,$A189)-1)*0.025+1-(COUNTIF($A$2:$A188,$A189)*0.025)</f>
        <v>1.025</v>
      </c>
    </row>
    <row r="190" spans="1:2" ht="12.75">
      <c r="A190" s="10">
        <v>12.4</v>
      </c>
      <c r="B190">
        <f>(COUNTIF($A$2:$A$260,$A190)-1)*0.025+1-(COUNTIF($A$2:$A189,$A190)*0.025)</f>
        <v>1</v>
      </c>
    </row>
    <row r="191" spans="1:2" ht="12.75">
      <c r="A191" s="10">
        <v>12.5</v>
      </c>
      <c r="B191">
        <f>(COUNTIF($A$2:$A$260,$A191)-1)*0.025+1-(COUNTIF($A$2:$A190,$A191)*0.025)</f>
        <v>1</v>
      </c>
    </row>
    <row r="192" spans="1:2" ht="12.75">
      <c r="A192" s="10">
        <v>12.6</v>
      </c>
      <c r="B192">
        <f>(COUNTIF($A$2:$A$260,$A192)-1)*0.025+1-(COUNTIF($A$2:$A191,$A192)*0.025)</f>
        <v>1</v>
      </c>
    </row>
    <row r="193" spans="1:2" ht="12.75">
      <c r="A193" s="10">
        <v>12.7</v>
      </c>
      <c r="B193">
        <f>(COUNTIF($A$2:$A$260,$A193)-1)*0.025+1-(COUNTIF($A$2:$A192,$A193)*0.025)</f>
        <v>1</v>
      </c>
    </row>
    <row r="194" spans="1:2" ht="12.75">
      <c r="A194" s="10">
        <v>12.9</v>
      </c>
      <c r="B194">
        <f>(COUNTIF($A$2:$A$260,$A194)-1)*0.025+1-(COUNTIF($A$2:$A193,$A194)*0.025)</f>
        <v>1</v>
      </c>
    </row>
    <row r="195" spans="1:2" ht="12.75">
      <c r="A195" s="10">
        <v>13</v>
      </c>
      <c r="B195">
        <f>(COUNTIF($A$2:$A$260,$A195)-1)*0.025+1-(COUNTIF($A$2:$A194,$A195)*0.025)</f>
        <v>1.025</v>
      </c>
    </row>
    <row r="196" spans="1:2" ht="12.75">
      <c r="A196" s="10">
        <v>13</v>
      </c>
      <c r="B196">
        <f>(COUNTIF($A$2:$A$260,$A196)-1)*0.025+1-(COUNTIF($A$2:$A195,$A196)*0.025)</f>
        <v>0.9999999999999999</v>
      </c>
    </row>
    <row r="197" spans="1:2" ht="12.75">
      <c r="A197" s="10">
        <v>13.1</v>
      </c>
      <c r="B197">
        <f>(COUNTIF($A$2:$A$260,$A197)-1)*0.025+1-(COUNTIF($A$2:$A196,$A197)*0.025)</f>
        <v>1.025</v>
      </c>
    </row>
    <row r="198" spans="1:2" ht="12.75">
      <c r="A198" s="10">
        <v>13.1</v>
      </c>
      <c r="B198">
        <f>(COUNTIF($A$2:$A$260,$A198)-1)*0.025+1-(COUNTIF($A$2:$A197,$A198)*0.025)</f>
        <v>0.9999999999999999</v>
      </c>
    </row>
    <row r="199" spans="1:2" ht="12.75">
      <c r="A199" s="10">
        <v>13.2</v>
      </c>
      <c r="B199">
        <f>(COUNTIF($A$2:$A$260,$A199)-1)*0.025+1-(COUNTIF($A$2:$A198,$A199)*0.025)</f>
        <v>1.025</v>
      </c>
    </row>
    <row r="200" spans="1:2" ht="12.75">
      <c r="A200" s="10">
        <v>13.2</v>
      </c>
      <c r="B200">
        <f>(COUNTIF($A$2:$A$260,$A200)-1)*0.025+1-(COUNTIF($A$2:$A199,$A200)*0.025)</f>
        <v>0.9999999999999999</v>
      </c>
    </row>
    <row r="201" spans="1:2" ht="12.75">
      <c r="A201" s="10">
        <v>13.3</v>
      </c>
      <c r="B201">
        <f>(COUNTIF($A$2:$A$260,$A201)-1)*0.025+1-(COUNTIF($A$2:$A200,$A201)*0.025)</f>
        <v>1</v>
      </c>
    </row>
    <row r="202" spans="1:2" ht="12.75">
      <c r="A202" s="10">
        <v>13.6</v>
      </c>
      <c r="B202">
        <f>(COUNTIF($A$2:$A$260,$A202)-1)*0.025+1-(COUNTIF($A$2:$A201,$A202)*0.025)</f>
        <v>1</v>
      </c>
    </row>
    <row r="203" spans="1:2" ht="12.75">
      <c r="A203" s="10">
        <v>13.8</v>
      </c>
      <c r="B203">
        <f>(COUNTIF($A$2:$A$260,$A203)-1)*0.025+1-(COUNTIF($A$2:$A202,$A203)*0.025)</f>
        <v>1.025</v>
      </c>
    </row>
    <row r="204" spans="1:2" ht="12.75">
      <c r="A204" s="10">
        <v>13.8</v>
      </c>
      <c r="B204">
        <f>(COUNTIF($A$2:$A$260,$A204)-1)*0.025+1-(COUNTIF($A$2:$A203,$A204)*0.025)</f>
        <v>0.9999999999999999</v>
      </c>
    </row>
    <row r="205" spans="1:2" ht="12.75">
      <c r="A205" s="10">
        <v>14.1</v>
      </c>
      <c r="B205">
        <f>(COUNTIF($A$2:$A$260,$A205)-1)*0.025+1-(COUNTIF($A$2:$A204,$A205)*0.025)</f>
        <v>1</v>
      </c>
    </row>
    <row r="206" spans="1:2" ht="12.75">
      <c r="A206" s="10">
        <v>14.4</v>
      </c>
      <c r="B206">
        <f>(COUNTIF($A$2:$A$260,$A206)-1)*0.025+1-(COUNTIF($A$2:$A205,$A206)*0.025)</f>
        <v>1</v>
      </c>
    </row>
    <row r="207" spans="1:2" ht="12.75">
      <c r="A207" s="10">
        <v>14.6</v>
      </c>
      <c r="B207">
        <f>(COUNTIF($A$2:$A$260,$A207)-1)*0.025+1-(COUNTIF($A$2:$A206,$A207)*0.025)</f>
        <v>1</v>
      </c>
    </row>
    <row r="208" spans="1:2" ht="12.75">
      <c r="A208" s="10">
        <v>14.9</v>
      </c>
      <c r="B208">
        <f>(COUNTIF($A$2:$A$260,$A208)-1)*0.025+1-(COUNTIF($A$2:$A207,$A208)*0.025)</f>
        <v>1</v>
      </c>
    </row>
    <row r="209" spans="1:2" ht="12.75">
      <c r="A209" s="10">
        <v>15.1</v>
      </c>
      <c r="B209">
        <f>(COUNTIF($A$2:$A$260,$A209)-1)*0.025+1-(COUNTIF($A$2:$A208,$A209)*0.025)</f>
        <v>1</v>
      </c>
    </row>
    <row r="210" spans="1:2" ht="12.75">
      <c r="A210" s="10">
        <v>15.3</v>
      </c>
      <c r="B210">
        <f>(COUNTIF($A$2:$A$260,$A210)-1)*0.025+1-(COUNTIF($A$2:$A209,$A210)*0.025)</f>
        <v>1</v>
      </c>
    </row>
    <row r="211" spans="1:2" ht="12.75">
      <c r="A211" s="10">
        <v>15.7</v>
      </c>
      <c r="B211">
        <f>(COUNTIF($A$2:$A$260,$A211)-1)*0.025+1-(COUNTIF($A$2:$A210,$A211)*0.025)</f>
        <v>1</v>
      </c>
    </row>
    <row r="212" spans="1:2" ht="12.75">
      <c r="A212" s="10">
        <v>16.2</v>
      </c>
      <c r="B212">
        <f>(COUNTIF($A$2:$A$260,$A212)-1)*0.025+1-(COUNTIF($A$2:$A211,$A212)*0.025)</f>
        <v>1</v>
      </c>
    </row>
    <row r="213" spans="1:2" ht="12.75">
      <c r="A213" s="10">
        <v>16.4</v>
      </c>
      <c r="B213">
        <f>(COUNTIF($A$2:$A$260,$A213)-1)*0.025+1-(COUNTIF($A$2:$A212,$A213)*0.025)</f>
        <v>1.025</v>
      </c>
    </row>
    <row r="214" spans="1:2" ht="12.75">
      <c r="A214" s="10">
        <v>16.4</v>
      </c>
      <c r="B214">
        <f>(COUNTIF($A$2:$A$260,$A214)-1)*0.025+1-(COUNTIF($A$2:$A213,$A214)*0.025)</f>
        <v>0.9999999999999999</v>
      </c>
    </row>
    <row r="215" spans="1:2" ht="12.75">
      <c r="A215" s="10">
        <v>16.8</v>
      </c>
      <c r="B215">
        <f>(COUNTIF($A$2:$A$260,$A215)-1)*0.025+1-(COUNTIF($A$2:$A214,$A215)*0.025)</f>
        <v>1.025</v>
      </c>
    </row>
    <row r="216" spans="1:2" ht="12.75">
      <c r="A216" s="10">
        <v>16.8</v>
      </c>
      <c r="B216">
        <f>(COUNTIF($A$2:$A$260,$A216)-1)*0.025+1-(COUNTIF($A$2:$A215,$A216)*0.025)</f>
        <v>0.9999999999999999</v>
      </c>
    </row>
    <row r="217" spans="1:2" ht="12.75">
      <c r="A217" s="10">
        <v>18.1</v>
      </c>
      <c r="B217">
        <f>(COUNTIF($A$2:$A$260,$A217)-1)*0.025+1-(COUNTIF($A$2:$A216,$A217)*0.025)</f>
        <v>1</v>
      </c>
    </row>
    <row r="218" spans="1:2" ht="12.75">
      <c r="A218" s="10">
        <v>18.2</v>
      </c>
      <c r="B218">
        <f>(COUNTIF($A$2:$A$260,$A218)-1)*0.025+1-(COUNTIF($A$2:$A217,$A218)*0.025)</f>
        <v>1</v>
      </c>
    </row>
    <row r="219" spans="1:2" ht="12.75">
      <c r="A219" s="10">
        <v>19.2</v>
      </c>
      <c r="B219">
        <f>(COUNTIF($A$2:$A$260,$A219)-1)*0.025+1-(COUNTIF($A$2:$A218,$A219)*0.025)</f>
        <v>1.025</v>
      </c>
    </row>
    <row r="220" spans="1:2" ht="12.75">
      <c r="A220" s="10">
        <v>19.2</v>
      </c>
      <c r="B220">
        <f>(COUNTIF($A$2:$A$260,$A220)-1)*0.025+1-(COUNTIF($A$2:$A219,$A220)*0.025)</f>
        <v>0.9999999999999999</v>
      </c>
    </row>
    <row r="221" spans="1:2" ht="12.75">
      <c r="A221" s="10">
        <v>19.4</v>
      </c>
      <c r="B221">
        <f>(COUNTIF($A$2:$A$260,$A221)-1)*0.025+1-(COUNTIF($A$2:$A220,$A221)*0.025)</f>
        <v>1</v>
      </c>
    </row>
    <row r="222" spans="1:2" ht="12.75">
      <c r="A222" s="10">
        <v>19.7</v>
      </c>
      <c r="B222">
        <f>(COUNTIF($A$2:$A$260,$A222)-1)*0.025+1-(COUNTIF($A$2:$A221,$A222)*0.025)</f>
        <v>1.025</v>
      </c>
    </row>
    <row r="223" spans="1:2" ht="12.75">
      <c r="A223" s="10">
        <v>19.7</v>
      </c>
      <c r="B223">
        <f>(COUNTIF($A$2:$A$260,$A223)-1)*0.025+1-(COUNTIF($A$2:$A222,$A223)*0.025)</f>
        <v>0.9999999999999999</v>
      </c>
    </row>
    <row r="224" spans="1:2" ht="12.75">
      <c r="A224" s="10">
        <v>19.8</v>
      </c>
      <c r="B224">
        <f>(COUNTIF($A$2:$A$260,$A224)-1)*0.025+1-(COUNTIF($A$2:$A223,$A224)*0.025)</f>
        <v>1</v>
      </c>
    </row>
    <row r="225" spans="1:2" ht="12.75">
      <c r="A225" s="10">
        <v>20.1</v>
      </c>
      <c r="B225">
        <f>(COUNTIF($A$2:$A$260,$A225)-1)*0.025+1-(COUNTIF($A$2:$A224,$A225)*0.025)</f>
        <v>1</v>
      </c>
    </row>
    <row r="226" spans="1:2" ht="12.75">
      <c r="A226" s="10">
        <v>20.8</v>
      </c>
      <c r="B226">
        <f>(COUNTIF($A$2:$A$260,$A226)-1)*0.025+1-(COUNTIF($A$2:$A225,$A226)*0.025)</f>
        <v>1</v>
      </c>
    </row>
    <row r="227" spans="1:2" ht="12.75">
      <c r="A227" s="10">
        <v>21</v>
      </c>
      <c r="B227">
        <f>(COUNTIF($A$2:$A$260,$A227)-1)*0.025+1-(COUNTIF($A$2:$A226,$A227)*0.025)</f>
        <v>1</v>
      </c>
    </row>
    <row r="228" spans="1:2" ht="12.75">
      <c r="A228" s="10">
        <v>21.1</v>
      </c>
      <c r="B228">
        <f>(COUNTIF($A$2:$A$260,$A228)-1)*0.025+1-(COUNTIF($A$2:$A227,$A228)*0.025)</f>
        <v>1.025</v>
      </c>
    </row>
    <row r="229" spans="1:2" ht="12.75">
      <c r="A229" s="10">
        <v>21.1</v>
      </c>
      <c r="B229">
        <f>(COUNTIF($A$2:$A$260,$A229)-1)*0.025+1-(COUNTIF($A$2:$A228,$A229)*0.025)</f>
        <v>0.9999999999999999</v>
      </c>
    </row>
    <row r="230" spans="1:2" ht="12.75">
      <c r="A230" s="10">
        <v>21.3</v>
      </c>
      <c r="B230">
        <f>(COUNTIF($A$2:$A$260,$A230)-1)*0.025+1-(COUNTIF($A$2:$A229,$A230)*0.025)</f>
        <v>1</v>
      </c>
    </row>
    <row r="231" spans="1:2" ht="12.75">
      <c r="A231" s="10">
        <v>21.4</v>
      </c>
      <c r="B231">
        <f>(COUNTIF($A$2:$A$260,$A231)-1)*0.025+1-(COUNTIF($A$2:$A230,$A231)*0.025)</f>
        <v>1</v>
      </c>
    </row>
    <row r="232" spans="1:2" ht="12.75">
      <c r="A232" s="10">
        <v>21.6</v>
      </c>
      <c r="B232">
        <f>(COUNTIF($A$2:$A$260,$A232)-1)*0.025+1-(COUNTIF($A$2:$A231,$A232)*0.025)</f>
        <v>1.025</v>
      </c>
    </row>
    <row r="233" spans="1:2" ht="12.75">
      <c r="A233" s="10">
        <v>21.6</v>
      </c>
      <c r="B233">
        <f>(COUNTIF($A$2:$A$260,$A233)-1)*0.025+1-(COUNTIF($A$2:$A232,$A233)*0.025)</f>
        <v>0.9999999999999999</v>
      </c>
    </row>
    <row r="234" spans="1:2" ht="12.75">
      <c r="A234" s="10">
        <v>22</v>
      </c>
      <c r="B234">
        <f>(COUNTIF($A$2:$A$260,$A234)-1)*0.025+1-(COUNTIF($A$2:$A233,$A234)*0.025)</f>
        <v>1</v>
      </c>
    </row>
    <row r="235" spans="1:2" ht="12.75">
      <c r="A235" s="10">
        <v>22.5</v>
      </c>
      <c r="B235">
        <f>(COUNTIF($A$2:$A$260,$A235)-1)*0.025+1-(COUNTIF($A$2:$A234,$A235)*0.025)</f>
        <v>1</v>
      </c>
    </row>
    <row r="236" spans="1:2" ht="12.75">
      <c r="A236" s="10">
        <v>22.6</v>
      </c>
      <c r="B236">
        <f>(COUNTIF($A$2:$A$260,$A236)-1)*0.025+1-(COUNTIF($A$2:$A235,$A236)*0.025)</f>
        <v>1</v>
      </c>
    </row>
    <row r="237" spans="1:2" ht="12.75">
      <c r="A237" s="10">
        <v>22.7</v>
      </c>
      <c r="B237">
        <f>(COUNTIF($A$2:$A$260,$A237)-1)*0.025+1-(COUNTIF($A$2:$A236,$A237)*0.025)</f>
        <v>1</v>
      </c>
    </row>
    <row r="238" spans="1:2" ht="12.75">
      <c r="A238" s="10">
        <v>23.5</v>
      </c>
      <c r="B238">
        <f>(COUNTIF($A$2:$A$260,$A238)-1)*0.025+1-(COUNTIF($A$2:$A237,$A238)*0.025)</f>
        <v>1</v>
      </c>
    </row>
    <row r="239" spans="1:2" ht="12.75">
      <c r="A239" s="10">
        <v>23.6</v>
      </c>
      <c r="B239">
        <f>(COUNTIF($A$2:$A$260,$A239)-1)*0.025+1-(COUNTIF($A$2:$A238,$A239)*0.025)</f>
        <v>1</v>
      </c>
    </row>
    <row r="240" spans="1:2" ht="12.75">
      <c r="A240" s="10">
        <v>23.8</v>
      </c>
      <c r="B240">
        <f>(COUNTIF($A$2:$A$260,$A240)-1)*0.025+1-(COUNTIF($A$2:$A239,$A240)*0.025)</f>
        <v>1</v>
      </c>
    </row>
    <row r="241" spans="1:2" ht="12.75">
      <c r="A241" s="10">
        <v>25.8</v>
      </c>
      <c r="B241">
        <f>(COUNTIF($A$2:$A$260,$A241)-1)*0.025+1-(COUNTIF($A$2:$A240,$A241)*0.025)</f>
        <v>1.025</v>
      </c>
    </row>
    <row r="242" spans="1:2" ht="12.75">
      <c r="A242" s="10">
        <v>25.8</v>
      </c>
      <c r="B242">
        <f>(COUNTIF($A$2:$A$260,$A242)-1)*0.025+1-(COUNTIF($A$2:$A241,$A242)*0.025)</f>
        <v>0.9999999999999999</v>
      </c>
    </row>
    <row r="243" spans="1:2" ht="12.75">
      <c r="A243" s="10">
        <v>26.2</v>
      </c>
      <c r="B243">
        <f>(COUNTIF($A$2:$A$260,$A243)-1)*0.025+1-(COUNTIF($A$2:$A242,$A243)*0.025)</f>
        <v>1</v>
      </c>
    </row>
    <row r="244" spans="1:2" ht="12.75">
      <c r="A244" s="10">
        <v>27.2</v>
      </c>
      <c r="B244">
        <f>(COUNTIF($A$2:$A$260,$A244)-1)*0.025+1-(COUNTIF($A$2:$A243,$A244)*0.025)</f>
        <v>1</v>
      </c>
    </row>
    <row r="245" spans="1:2" ht="12.75">
      <c r="A245" s="10">
        <v>27.9</v>
      </c>
      <c r="B245">
        <f>(COUNTIF($A$2:$A$260,$A245)-1)*0.025+1-(COUNTIF($A$2:$A244,$A245)*0.025)</f>
        <v>1</v>
      </c>
    </row>
    <row r="246" spans="1:2" ht="12.75">
      <c r="A246" s="10">
        <v>29</v>
      </c>
      <c r="B246">
        <f>(COUNTIF($A$2:$A$260,$A246)-1)*0.025+1-(COUNTIF($A$2:$A245,$A246)*0.025)</f>
        <v>1.025</v>
      </c>
    </row>
    <row r="247" spans="1:2" ht="12.75">
      <c r="A247" s="10">
        <v>29</v>
      </c>
      <c r="B247">
        <f>(COUNTIF($A$2:$A$260,$A247)-1)*0.025+1-(COUNTIF($A$2:$A246,$A247)*0.025)</f>
        <v>0.9999999999999999</v>
      </c>
    </row>
    <row r="248" spans="1:2" ht="12.75">
      <c r="A248" s="10">
        <v>29.7</v>
      </c>
      <c r="B248">
        <f>(COUNTIF($A$2:$A$260,$A248)-1)*0.025+1-(COUNTIF($A$2:$A247,$A248)*0.025)</f>
        <v>1</v>
      </c>
    </row>
    <row r="249" spans="1:2" ht="12.75">
      <c r="A249" s="10">
        <v>30.6</v>
      </c>
      <c r="B249">
        <f>(COUNTIF($A$2:$A$260,$A249)-1)*0.025+1-(COUNTIF($A$2:$A248,$A249)*0.025)</f>
        <v>1</v>
      </c>
    </row>
    <row r="250" spans="1:2" ht="12.75">
      <c r="A250" s="10">
        <v>30.9</v>
      </c>
      <c r="B250">
        <f>(COUNTIF($A$2:$A$260,$A250)-1)*0.025+1-(COUNTIF($A$2:$A249,$A250)*0.025)</f>
        <v>1</v>
      </c>
    </row>
    <row r="251" spans="1:2" ht="12.75">
      <c r="A251" s="10">
        <v>32.6</v>
      </c>
      <c r="B251">
        <f>(COUNTIF($A$2:$A$260,$A251)-1)*0.025+1-(COUNTIF($A$2:$A250,$A251)*0.025)</f>
        <v>1</v>
      </c>
    </row>
    <row r="252" spans="1:2" ht="12.75">
      <c r="A252" s="10">
        <v>34.1</v>
      </c>
      <c r="B252">
        <f>(COUNTIF($A$2:$A$260,$A252)-1)*0.025+1-(COUNTIF($A$2:$A251,$A252)*0.025)</f>
        <v>1</v>
      </c>
    </row>
    <row r="253" spans="1:2" ht="12.75">
      <c r="A253" s="10">
        <v>34.2</v>
      </c>
      <c r="B253">
        <f>(COUNTIF($A$2:$A$260,$A253)-1)*0.025+1-(COUNTIF($A$2:$A252,$A253)*0.025)</f>
        <v>1</v>
      </c>
    </row>
    <row r="254" spans="1:2" ht="12.75">
      <c r="A254" s="10">
        <v>35.1</v>
      </c>
      <c r="B254">
        <f>(COUNTIF($A$2:$A$260,$A254)-1)*0.025+1-(COUNTIF($A$2:$A253,$A254)*0.025)</f>
        <v>1</v>
      </c>
    </row>
    <row r="255" spans="1:2" ht="12.75">
      <c r="A255" s="10">
        <v>35.9</v>
      </c>
      <c r="B255">
        <f>(COUNTIF($A$2:$A$260,$A255)-1)*0.025+1-(COUNTIF($A$2:$A254,$A255)*0.025)</f>
        <v>1.025</v>
      </c>
    </row>
    <row r="256" spans="1:2" ht="12.75">
      <c r="A256" s="10">
        <v>35.9</v>
      </c>
      <c r="B256">
        <f>(COUNTIF($A$2:$A$260,$A256)-1)*0.025+1-(COUNTIF($A$2:$A255,$A256)*0.025)</f>
        <v>0.9999999999999999</v>
      </c>
    </row>
    <row r="257" spans="1:2" ht="12.75">
      <c r="A257" s="10">
        <v>41.6</v>
      </c>
      <c r="B257">
        <f>(COUNTIF($A$2:$A$260,$A257)-1)*0.025+1-(COUNTIF($A$2:$A256,$A257)*0.025)</f>
        <v>1</v>
      </c>
    </row>
    <row r="258" spans="1:2" ht="12.75">
      <c r="A258" s="10">
        <v>44</v>
      </c>
      <c r="B258">
        <f>(COUNTIF($A$2:$A$260,$A258)-1)*0.025+1-(COUNTIF($A$2:$A257,$A258)*0.025)</f>
        <v>1</v>
      </c>
    </row>
    <row r="259" spans="1:2" ht="12.75">
      <c r="A259" s="10">
        <v>48.8</v>
      </c>
      <c r="B259">
        <f>(COUNTIF($A$2:$A$260,$A259)-1)*0.025+1-(COUNTIF($A$2:$A258,$A259)*0.025)</f>
        <v>1</v>
      </c>
    </row>
    <row r="260" spans="1:2" ht="12.75">
      <c r="A260" s="10">
        <v>52.3</v>
      </c>
      <c r="B260">
        <f>(COUNTIF($A$2:$A$260,$A260)-1)*0.025+1-(COUNTIF($A$2:$A259,$A260)*0.025)</f>
        <v>1</v>
      </c>
    </row>
  </sheetData>
  <mergeCells count="3">
    <mergeCell ref="H4:I4"/>
    <mergeCell ref="H9:I9"/>
    <mergeCell ref="E26:F26"/>
  </mergeCell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39"/>
  <dimension ref="A1:I260"/>
  <sheetViews>
    <sheetView workbookViewId="0" topLeftCell="A1">
      <selection activeCell="C31" sqref="C31"/>
    </sheetView>
  </sheetViews>
  <sheetFormatPr defaultColWidth="9.140625" defaultRowHeight="12.75"/>
  <cols>
    <col min="1" max="1" width="5.00390625" style="60" bestFit="1" customWidth="1"/>
    <col min="5" max="5" width="13.8515625" style="0" bestFit="1" customWidth="1"/>
    <col min="6" max="6" width="10.57421875" style="0" customWidth="1"/>
  </cols>
  <sheetData>
    <row r="1" ht="12.75">
      <c r="A1" s="10">
        <v>9.3</v>
      </c>
    </row>
    <row r="2" spans="1:9" ht="12.75">
      <c r="A2" s="10">
        <v>10.1</v>
      </c>
      <c r="B2">
        <f>(COUNTIF($A$2:$A$260,$A2)-1)*0.025+1</f>
        <v>1</v>
      </c>
      <c r="C2" s="4" t="s">
        <v>5</v>
      </c>
      <c r="F2" s="73"/>
      <c r="G2" s="74" t="s">
        <v>79</v>
      </c>
      <c r="H2" s="75"/>
      <c r="I2" s="76"/>
    </row>
    <row r="3" spans="1:9" ht="12.75">
      <c r="A3" s="10">
        <v>10.4</v>
      </c>
      <c r="B3">
        <f>(COUNTIF($A$2:$A$260,$A3)-1)*0.025+1-(COUNTIF($A$2:$A2,$A3)*0.025)</f>
        <v>1</v>
      </c>
      <c r="C3">
        <f>AVERAGE(A:A)</f>
        <v>18.535000000000007</v>
      </c>
      <c r="D3">
        <v>0.95</v>
      </c>
      <c r="F3" s="77"/>
      <c r="G3" s="78" t="s">
        <v>80</v>
      </c>
      <c r="H3" s="79">
        <f>(COUNT(A:A)+1)/4</f>
        <v>65.25</v>
      </c>
      <c r="I3" s="80"/>
    </row>
    <row r="4" spans="1:9" ht="12.75">
      <c r="A4" s="10">
        <v>11</v>
      </c>
      <c r="B4">
        <f>(COUNTIF($A$2:$A$260,$A4)-1)*0.025+1-(COUNTIF($A$2:$A3,$A4)*0.025)</f>
        <v>1</v>
      </c>
      <c r="C4">
        <f>AVERAGE(A:A)</f>
        <v>18.535000000000007</v>
      </c>
      <c r="D4">
        <v>0.7</v>
      </c>
      <c r="F4" s="77"/>
      <c r="G4" s="81"/>
      <c r="H4" s="141" t="str">
        <f>IF(H3=INT(H3),"Rule 1 applies",IF(H3=CEILING(H3,0.5),"Rule 2 applies","Rule 3 applies"))</f>
        <v>Rule 3 applies</v>
      </c>
      <c r="I4" s="142"/>
    </row>
    <row r="5" spans="1:9" ht="12.75">
      <c r="A5" s="10">
        <v>11.6</v>
      </c>
      <c r="B5">
        <f>(COUNTIF($A$2:$A$260,$A5)-1)*0.025+1-(COUNTIF($A$2:$A4,$A5)*0.025)</f>
        <v>1</v>
      </c>
      <c r="C5" t="s">
        <v>6</v>
      </c>
      <c r="F5" s="77"/>
      <c r="G5" s="81" t="str">
        <f>IF(H4="Rule 2 applies","average these ranks:","use rank:")</f>
        <v>use rank:</v>
      </c>
      <c r="H5" s="5">
        <f>IF(H4="Rule 2 applies",FLOOR(H3,1),ROUND(H3,0))</f>
        <v>65</v>
      </c>
      <c r="I5" s="82">
        <f>IF(H4="Rule 2 applies",CEILING(H3,1),"")</f>
      </c>
    </row>
    <row r="6" spans="1:9" ht="12.75">
      <c r="A6" s="10">
        <v>11.9</v>
      </c>
      <c r="B6">
        <f>(COUNTIF($A$2:$A$260,$A6)-1)*0.025+1-(COUNTIF($A$2:$A5,$A6)*0.025)</f>
        <v>1</v>
      </c>
      <c r="C6">
        <f>MEDIAN(A:A)</f>
        <v>18.2</v>
      </c>
      <c r="D6">
        <v>0.95</v>
      </c>
      <c r="F6" s="77"/>
      <c r="G6" s="78" t="str">
        <f>IF(H4="Rule 2 applies","average these values:","value of rank:")</f>
        <v>value of rank:</v>
      </c>
      <c r="H6" s="83">
        <f>SMALL(A:A,H5)</f>
        <v>15.9</v>
      </c>
      <c r="I6" s="84">
        <f>IF(H4="Rule 2 applies",SMALL(A:A,I5),"")</f>
      </c>
    </row>
    <row r="7" spans="1:9" ht="12.75">
      <c r="A7" s="10">
        <v>12.1</v>
      </c>
      <c r="B7">
        <f>(COUNTIF($A$2:$A$260,$A7)-1)*0.025+1-(COUNTIF($A$2:$A6,$A7)*0.025)</f>
        <v>1.025</v>
      </c>
      <c r="C7">
        <f>MEDIAN(A:A)</f>
        <v>18.2</v>
      </c>
      <c r="D7">
        <v>0.7</v>
      </c>
      <c r="F7" s="85"/>
      <c r="G7" s="86" t="s">
        <v>81</v>
      </c>
      <c r="H7" s="86">
        <f>IF(H4="Rule 2 applies",(H6+I6)/2,H6)</f>
        <v>15.9</v>
      </c>
      <c r="I7" s="87"/>
    </row>
    <row r="8" spans="1:9" ht="12.75">
      <c r="A8" s="10">
        <v>12.1</v>
      </c>
      <c r="B8">
        <f>(COUNTIF($A$2:$A$260,$A8)-1)*0.025+1-(COUNTIF($A$2:$A7,$A8)*0.025)</f>
        <v>0.9999999999999999</v>
      </c>
      <c r="C8" s="88" t="s">
        <v>82</v>
      </c>
      <c r="F8" s="77"/>
      <c r="G8" s="78" t="s">
        <v>83</v>
      </c>
      <c r="H8" s="79">
        <f>(3*(COUNT(A:A)+1))/4</f>
        <v>195.75</v>
      </c>
      <c r="I8" s="80"/>
    </row>
    <row r="9" spans="1:9" ht="12.75">
      <c r="A9" s="10">
        <v>12.4</v>
      </c>
      <c r="B9">
        <f>(COUNTIF($A$2:$A$260,$A9)-1)*0.025+1-(COUNTIF($A$2:$A8,$A9)*0.025)</f>
        <v>1</v>
      </c>
      <c r="C9">
        <f>H7</f>
        <v>15.9</v>
      </c>
      <c r="D9">
        <v>0.95</v>
      </c>
      <c r="F9" s="77"/>
      <c r="G9" s="81"/>
      <c r="H9" s="141" t="str">
        <f>IF(H8=INT(H8),"Rule 1 applies",IF(H8=CEILING(H8,0.5),"Rule 2 applies","Rule 3 applies"))</f>
        <v>Rule 3 applies</v>
      </c>
      <c r="I9" s="142"/>
    </row>
    <row r="10" spans="1:9" ht="12.75">
      <c r="A10" s="10">
        <v>12.5</v>
      </c>
      <c r="B10">
        <f>(COUNTIF($A$2:$A$260,$A10)-1)*0.025+1-(COUNTIF($A$2:$A9,$A10)*0.025)</f>
        <v>1.025</v>
      </c>
      <c r="C10" s="5">
        <f>H7</f>
        <v>15.9</v>
      </c>
      <c r="D10">
        <v>0.7</v>
      </c>
      <c r="F10" s="77"/>
      <c r="G10" s="81" t="str">
        <f>IF(H9="Rule 2 applies","average these ranks:","use rank:")</f>
        <v>use rank:</v>
      </c>
      <c r="H10" s="5">
        <f>IF(H9="Rule 2 applies",FLOOR(H8,1),ROUND(H8,0))</f>
        <v>196</v>
      </c>
      <c r="I10" s="82">
        <f>IF(H9="Rule 2 applies",CEILING(H8,1),"")</f>
      </c>
    </row>
    <row r="11" spans="1:9" ht="12.75">
      <c r="A11" s="10">
        <v>12.5</v>
      </c>
      <c r="B11">
        <f>(COUNTIF($A$2:$A$260,$A11)-1)*0.025+1-(COUNTIF($A$2:$A10,$A11)*0.025)</f>
        <v>0.9999999999999999</v>
      </c>
      <c r="C11" s="89" t="s">
        <v>84</v>
      </c>
      <c r="F11" s="77"/>
      <c r="G11" s="78" t="str">
        <f>IF(H9="Rule 2 applies","average these values:","value of rank:")</f>
        <v>value of rank:</v>
      </c>
      <c r="H11" s="83">
        <f>SMALL(A:A,H10)</f>
        <v>20</v>
      </c>
      <c r="I11" s="84">
        <f>IF(H9="Rule 2 applies",SMALL(A:A,I10),"")</f>
      </c>
    </row>
    <row r="12" spans="1:9" ht="12.75">
      <c r="A12" s="10">
        <v>12.6</v>
      </c>
      <c r="B12">
        <f>(COUNTIF($A$2:$A$260,$A12)-1)*0.025+1-(COUNTIF($A$2:$A11,$A12)*0.025)</f>
        <v>1</v>
      </c>
      <c r="C12">
        <f>H12</f>
        <v>20</v>
      </c>
      <c r="D12">
        <v>0.95</v>
      </c>
      <c r="F12" s="85"/>
      <c r="G12" s="86" t="s">
        <v>85</v>
      </c>
      <c r="H12" s="86">
        <f>IF(H9="Rule 2 applies",(H11+I11)/2,H11)</f>
        <v>20</v>
      </c>
      <c r="I12" s="90"/>
    </row>
    <row r="13" spans="1:4" ht="12.75">
      <c r="A13" s="10">
        <v>12.9</v>
      </c>
      <c r="B13">
        <f>(COUNTIF($A$2:$A$260,$A13)-1)*0.025+1-(COUNTIF($A$2:$A12,$A13)*0.025)</f>
        <v>1.025</v>
      </c>
      <c r="C13">
        <f>H12</f>
        <v>20</v>
      </c>
      <c r="D13">
        <v>0.7</v>
      </c>
    </row>
    <row r="14" spans="1:3" ht="12.75">
      <c r="A14" s="10">
        <v>12.9</v>
      </c>
      <c r="B14">
        <f>(COUNTIF($A$2:$A$260,$A14)-1)*0.025+1-(COUNTIF($A$2:$A13,$A14)*0.025)</f>
        <v>0.9999999999999999</v>
      </c>
      <c r="C14" t="s">
        <v>86</v>
      </c>
    </row>
    <row r="15" spans="1:5" ht="12.75">
      <c r="A15" s="10">
        <v>13</v>
      </c>
      <c r="B15">
        <f>(COUNTIF($A$2:$A$260,$A15)-1)*0.025+1-(COUNTIF($A$2:$A14,$A15)*0.025)</f>
        <v>1.075</v>
      </c>
      <c r="C15">
        <f>STDEV(A:A)</f>
        <v>4.3555102011094915</v>
      </c>
      <c r="D15">
        <f>C15*2</f>
        <v>8.711020402218983</v>
      </c>
      <c r="E15">
        <f>C15*3</f>
        <v>13.066530603328474</v>
      </c>
    </row>
    <row r="16" spans="1:3" ht="12.75">
      <c r="A16" s="10">
        <v>13</v>
      </c>
      <c r="B16">
        <f>(COUNTIF($A$2:$A$260,$A16)-1)*0.025+1-(COUNTIF($A$2:$A15,$A16)*0.025)</f>
        <v>1.05</v>
      </c>
      <c r="C16" s="88" t="s">
        <v>87</v>
      </c>
    </row>
    <row r="17" spans="1:4" ht="12.75">
      <c r="A17" s="10">
        <v>13</v>
      </c>
      <c r="B17">
        <f>(COUNTIF($A$2:$A$260,$A17)-1)*0.025+1-(COUNTIF($A$2:$A16,$A17)*0.025)</f>
        <v>1.025</v>
      </c>
      <c r="C17">
        <f>$C$3-$C$15</f>
        <v>14.179489798890515</v>
      </c>
      <c r="D17">
        <v>0.9</v>
      </c>
    </row>
    <row r="18" spans="1:4" ht="12.75">
      <c r="A18" s="10">
        <v>13</v>
      </c>
      <c r="B18">
        <f>(COUNTIF($A$2:$A$260,$A18)-1)*0.025+1-(COUNTIF($A$2:$A17,$A18)*0.025)</f>
        <v>1</v>
      </c>
      <c r="C18">
        <f>$C$3+$C$15</f>
        <v>22.8905102011095</v>
      </c>
      <c r="D18">
        <v>0.9</v>
      </c>
    </row>
    <row r="19" spans="1:3" ht="12.75">
      <c r="A19" s="10">
        <v>13.2</v>
      </c>
      <c r="B19">
        <f>(COUNTIF($A$2:$A$260,$A19)-1)*0.025+1-(COUNTIF($A$2:$A18,$A19)*0.025)</f>
        <v>1.1</v>
      </c>
      <c r="C19" s="88" t="s">
        <v>88</v>
      </c>
    </row>
    <row r="20" spans="1:4" ht="12.75">
      <c r="A20" s="10">
        <v>13.2</v>
      </c>
      <c r="B20">
        <f>(COUNTIF($A$2:$A$260,$A20)-1)*0.025+1-(COUNTIF($A$2:$A19,$A20)*0.025)</f>
        <v>1.0750000000000002</v>
      </c>
      <c r="C20">
        <f>$C$3-$D$15</f>
        <v>9.823979597781024</v>
      </c>
      <c r="D20">
        <v>0.8</v>
      </c>
    </row>
    <row r="21" spans="1:4" ht="12.75">
      <c r="A21" s="10">
        <v>13.2</v>
      </c>
      <c r="B21">
        <f>(COUNTIF($A$2:$A$260,$A21)-1)*0.025+1-(COUNTIF($A$2:$A20,$A21)*0.025)</f>
        <v>1.05</v>
      </c>
      <c r="C21">
        <f>$C$3+$D$15</f>
        <v>27.24602040221899</v>
      </c>
      <c r="D21">
        <v>0.8</v>
      </c>
    </row>
    <row r="22" spans="1:3" ht="12.75">
      <c r="A22" s="10">
        <v>13.2</v>
      </c>
      <c r="B22">
        <f>(COUNTIF($A$2:$A$260,$A22)-1)*0.025+1-(COUNTIF($A$2:$A21,$A22)*0.025)</f>
        <v>1.0250000000000001</v>
      </c>
      <c r="C22" t="s">
        <v>89</v>
      </c>
    </row>
    <row r="23" spans="1:4" ht="12.75">
      <c r="A23" s="10">
        <v>13.2</v>
      </c>
      <c r="B23">
        <f>(COUNTIF($A$2:$A$260,$A23)-1)*0.025+1-(COUNTIF($A$2:$A22,$A23)*0.025)</f>
        <v>1</v>
      </c>
      <c r="C23">
        <f>$C$3-$E$15</f>
        <v>5.468469396671534</v>
      </c>
      <c r="D23">
        <v>0.7</v>
      </c>
    </row>
    <row r="24" spans="1:4" ht="12.75">
      <c r="A24" s="10">
        <v>13.3</v>
      </c>
      <c r="B24">
        <f>(COUNTIF($A$2:$A$260,$A24)-1)*0.025+1-(COUNTIF($A$2:$A23,$A24)*0.025)</f>
        <v>1.025</v>
      </c>
      <c r="C24">
        <f>$C$3+$E$15</f>
        <v>31.60153060332848</v>
      </c>
      <c r="D24">
        <v>0.7</v>
      </c>
    </row>
    <row r="25" spans="1:2" ht="12.75">
      <c r="A25" s="10">
        <v>13.3</v>
      </c>
      <c r="B25">
        <f>(COUNTIF($A$2:$A$260,$A25)-1)*0.025+1-(COUNTIF($A$2:$A24,$A25)*0.025)</f>
        <v>0.9999999999999999</v>
      </c>
    </row>
    <row r="26" spans="1:6" ht="12.75">
      <c r="A26" s="10">
        <v>13.4</v>
      </c>
      <c r="B26">
        <f>(COUNTIF($A$2:$A$260,$A26)-1)*0.025+1-(COUNTIF($A$2:$A25,$A26)*0.025)</f>
        <v>1</v>
      </c>
      <c r="E26" s="143" t="s">
        <v>90</v>
      </c>
      <c r="F26" s="144"/>
    </row>
    <row r="27" spans="1:6" ht="12.75">
      <c r="A27" s="10">
        <v>13.5</v>
      </c>
      <c r="B27">
        <f>(COUNTIF($A$2:$A$260,$A27)-1)*0.025+1-(COUNTIF($A$2:$A26,$A27)*0.025)</f>
        <v>1.025</v>
      </c>
      <c r="E27" s="91" t="s">
        <v>5</v>
      </c>
      <c r="F27" s="92">
        <f>C3</f>
        <v>18.535000000000007</v>
      </c>
    </row>
    <row r="28" spans="1:6" ht="12.75">
      <c r="A28" s="10">
        <v>13.5</v>
      </c>
      <c r="B28">
        <f>(COUNTIF($A$2:$A$260,$A28)-1)*0.025+1-(COUNTIF($A$2:$A27,$A28)*0.025)</f>
        <v>0.9999999999999999</v>
      </c>
      <c r="E28" s="91" t="s">
        <v>6</v>
      </c>
      <c r="F28" s="92">
        <f>C6</f>
        <v>18.2</v>
      </c>
    </row>
    <row r="29" spans="1:6" ht="12.75">
      <c r="A29" s="10">
        <v>13.6</v>
      </c>
      <c r="B29">
        <f>(COUNTIF($A$2:$A$260,$A29)-1)*0.025+1-(COUNTIF($A$2:$A28,$A29)*0.025)</f>
        <v>1.05</v>
      </c>
      <c r="E29" s="93" t="s">
        <v>82</v>
      </c>
      <c r="F29" s="92">
        <f>C9</f>
        <v>15.9</v>
      </c>
    </row>
    <row r="30" spans="1:6" ht="12.75">
      <c r="A30" s="10">
        <v>13.6</v>
      </c>
      <c r="B30">
        <f>(COUNTIF($A$2:$A$260,$A30)-1)*0.025+1-(COUNTIF($A$2:$A29,$A30)*0.025)</f>
        <v>1.0250000000000001</v>
      </c>
      <c r="E30" s="93" t="s">
        <v>84</v>
      </c>
      <c r="F30" s="92">
        <f>C12</f>
        <v>20</v>
      </c>
    </row>
    <row r="31" spans="1:6" ht="12.75">
      <c r="A31" s="10">
        <v>13.6</v>
      </c>
      <c r="B31">
        <f>(COUNTIF($A$2:$A$260,$A31)-1)*0.025+1-(COUNTIF($A$2:$A30,$A31)*0.025)</f>
        <v>1</v>
      </c>
      <c r="E31" s="94" t="s">
        <v>86</v>
      </c>
      <c r="F31" s="95">
        <f>C15</f>
        <v>4.3555102011094915</v>
      </c>
    </row>
    <row r="32" spans="1:2" ht="12.75">
      <c r="A32" s="10">
        <v>13.8</v>
      </c>
      <c r="B32">
        <f>(COUNTIF($A$2:$A$260,$A32)-1)*0.025+1-(COUNTIF($A$2:$A31,$A32)*0.025)</f>
        <v>1</v>
      </c>
    </row>
    <row r="33" spans="1:2" ht="12.75">
      <c r="A33" s="10">
        <v>13.9</v>
      </c>
      <c r="B33">
        <f>(COUNTIF($A$2:$A$260,$A33)-1)*0.025+1-(COUNTIF($A$2:$A32,$A33)*0.025)</f>
        <v>1.025</v>
      </c>
    </row>
    <row r="34" spans="1:2" ht="12.75">
      <c r="A34" s="10">
        <v>13.9</v>
      </c>
      <c r="B34">
        <f>(COUNTIF($A$2:$A$260,$A34)-1)*0.025+1-(COUNTIF($A$2:$A33,$A34)*0.025)</f>
        <v>0.9999999999999999</v>
      </c>
    </row>
    <row r="35" spans="1:2" ht="12.75">
      <c r="A35" s="10">
        <v>14</v>
      </c>
      <c r="B35">
        <f>(COUNTIF($A$2:$A$260,$A35)-1)*0.025+1-(COUNTIF($A$2:$A34,$A35)*0.025)</f>
        <v>1.05</v>
      </c>
    </row>
    <row r="36" spans="1:2" ht="12.75">
      <c r="A36" s="10">
        <v>14</v>
      </c>
      <c r="B36">
        <f>(COUNTIF($A$2:$A$260,$A36)-1)*0.025+1-(COUNTIF($A$2:$A35,$A36)*0.025)</f>
        <v>1.0250000000000001</v>
      </c>
    </row>
    <row r="37" spans="1:2" ht="12.75">
      <c r="A37" s="10">
        <v>14</v>
      </c>
      <c r="B37">
        <f>(COUNTIF($A$2:$A$260,$A37)-1)*0.025+1-(COUNTIF($A$2:$A36,$A37)*0.025)</f>
        <v>1</v>
      </c>
    </row>
    <row r="38" spans="1:2" ht="12.75">
      <c r="A38" s="10">
        <v>14.1</v>
      </c>
      <c r="B38">
        <f>(COUNTIF($A$2:$A$260,$A38)-1)*0.025+1-(COUNTIF($A$2:$A37,$A38)*0.025)</f>
        <v>1.025</v>
      </c>
    </row>
    <row r="39" spans="1:2" ht="12.75">
      <c r="A39" s="10">
        <v>14.1</v>
      </c>
      <c r="B39">
        <f>(COUNTIF($A$2:$A$260,$A39)-1)*0.025+1-(COUNTIF($A$2:$A38,$A39)*0.025)</f>
        <v>0.9999999999999999</v>
      </c>
    </row>
    <row r="40" spans="1:2" ht="12.75">
      <c r="A40" s="10">
        <v>14.2</v>
      </c>
      <c r="B40">
        <f>(COUNTIF($A$2:$A$260,$A40)-1)*0.025+1-(COUNTIF($A$2:$A39,$A40)*0.025)</f>
        <v>1.05</v>
      </c>
    </row>
    <row r="41" spans="1:2" ht="12.75">
      <c r="A41" s="10">
        <v>14.2</v>
      </c>
      <c r="B41">
        <f>(COUNTIF($A$2:$A$260,$A41)-1)*0.025+1-(COUNTIF($A$2:$A40,$A41)*0.025)</f>
        <v>1.0250000000000001</v>
      </c>
    </row>
    <row r="42" spans="1:2" ht="12.75">
      <c r="A42" s="10">
        <v>14.2</v>
      </c>
      <c r="B42">
        <f>(COUNTIF($A$2:$A$260,$A42)-1)*0.025+1-(COUNTIF($A$2:$A41,$A42)*0.025)</f>
        <v>1</v>
      </c>
    </row>
    <row r="43" spans="1:2" ht="12.75">
      <c r="A43" s="10">
        <v>14.3</v>
      </c>
      <c r="B43">
        <f>(COUNTIF($A$2:$A$260,$A43)-1)*0.025+1-(COUNTIF($A$2:$A42,$A43)*0.025)</f>
        <v>1.025</v>
      </c>
    </row>
    <row r="44" spans="1:2" ht="12.75">
      <c r="A44" s="10">
        <v>14.3</v>
      </c>
      <c r="B44">
        <f>(COUNTIF($A$2:$A$260,$A44)-1)*0.025+1-(COUNTIF($A$2:$A43,$A44)*0.025)</f>
        <v>0.9999999999999999</v>
      </c>
    </row>
    <row r="45" spans="1:2" ht="12.75">
      <c r="A45" s="10">
        <v>14.4</v>
      </c>
      <c r="B45">
        <f>(COUNTIF($A$2:$A$260,$A45)-1)*0.025+1-(COUNTIF($A$2:$A44,$A45)*0.025)</f>
        <v>1.05</v>
      </c>
    </row>
    <row r="46" spans="1:2" ht="12.75">
      <c r="A46" s="10">
        <v>14.4</v>
      </c>
      <c r="B46">
        <f>(COUNTIF($A$2:$A$260,$A46)-1)*0.025+1-(COUNTIF($A$2:$A45,$A46)*0.025)</f>
        <v>1.0250000000000001</v>
      </c>
    </row>
    <row r="47" spans="1:2" ht="12.75">
      <c r="A47" s="10">
        <v>14.4</v>
      </c>
      <c r="B47">
        <f>(COUNTIF($A$2:$A$260,$A47)-1)*0.025+1-(COUNTIF($A$2:$A46,$A47)*0.025)</f>
        <v>1</v>
      </c>
    </row>
    <row r="48" spans="1:2" ht="12.75">
      <c r="A48" s="10">
        <v>14.5</v>
      </c>
      <c r="B48">
        <f>(COUNTIF($A$2:$A$260,$A48)-1)*0.025+1-(COUNTIF($A$2:$A47,$A48)*0.025)</f>
        <v>1.025</v>
      </c>
    </row>
    <row r="49" spans="1:2" ht="12.75">
      <c r="A49" s="10">
        <v>14.5</v>
      </c>
      <c r="B49">
        <f>(COUNTIF($A$2:$A$260,$A49)-1)*0.025+1-(COUNTIF($A$2:$A48,$A49)*0.025)</f>
        <v>0.9999999999999999</v>
      </c>
    </row>
    <row r="50" spans="1:2" ht="12.75">
      <c r="A50" s="10">
        <v>14.6</v>
      </c>
      <c r="B50">
        <f>(COUNTIF($A$2:$A$260,$A50)-1)*0.025+1-(COUNTIF($A$2:$A49,$A50)*0.025)</f>
        <v>1</v>
      </c>
    </row>
    <row r="51" spans="1:2" ht="12.75">
      <c r="A51" s="10">
        <v>14.7</v>
      </c>
      <c r="B51">
        <f>(COUNTIF($A$2:$A$260,$A51)-1)*0.025+1-(COUNTIF($A$2:$A50,$A51)*0.025)</f>
        <v>1</v>
      </c>
    </row>
    <row r="52" spans="1:2" ht="12.75">
      <c r="A52" s="10">
        <v>15</v>
      </c>
      <c r="B52">
        <f>(COUNTIF($A$2:$A$260,$A52)-1)*0.025+1-(COUNTIF($A$2:$A51,$A52)*0.025)</f>
        <v>1.025</v>
      </c>
    </row>
    <row r="53" spans="1:2" ht="12.75">
      <c r="A53" s="10">
        <v>15</v>
      </c>
      <c r="B53">
        <f>(COUNTIF($A$2:$A$260,$A53)-1)*0.025+1-(COUNTIF($A$2:$A52,$A53)*0.025)</f>
        <v>0.9999999999999999</v>
      </c>
    </row>
    <row r="54" spans="1:2" ht="12.75">
      <c r="A54" s="10">
        <v>15.2</v>
      </c>
      <c r="B54">
        <f>(COUNTIF($A$2:$A$260,$A54)-1)*0.025+1-(COUNTIF($A$2:$A53,$A54)*0.025)</f>
        <v>1</v>
      </c>
    </row>
    <row r="55" spans="1:2" ht="12.75">
      <c r="A55" s="10">
        <v>15.4</v>
      </c>
      <c r="B55">
        <f>(COUNTIF($A$2:$A$260,$A55)-1)*0.025+1-(COUNTIF($A$2:$A54,$A55)*0.025)</f>
        <v>1.05</v>
      </c>
    </row>
    <row r="56" spans="1:2" ht="12.75">
      <c r="A56" s="10">
        <v>15.4</v>
      </c>
      <c r="B56">
        <f>(COUNTIF($A$2:$A$260,$A56)-1)*0.025+1-(COUNTIF($A$2:$A55,$A56)*0.025)</f>
        <v>1.0250000000000001</v>
      </c>
    </row>
    <row r="57" spans="1:2" ht="12.75">
      <c r="A57" s="10">
        <v>15.4</v>
      </c>
      <c r="B57">
        <f>(COUNTIF($A$2:$A$260,$A57)-1)*0.025+1-(COUNTIF($A$2:$A56,$A57)*0.025)</f>
        <v>1</v>
      </c>
    </row>
    <row r="58" spans="1:2" ht="12.75">
      <c r="A58" s="10">
        <v>15.5</v>
      </c>
      <c r="B58">
        <f>(COUNTIF($A$2:$A$260,$A58)-1)*0.025+1-(COUNTIF($A$2:$A57,$A58)*0.025)</f>
        <v>1.025</v>
      </c>
    </row>
    <row r="59" spans="1:2" ht="12.75">
      <c r="A59" s="10">
        <v>15.5</v>
      </c>
      <c r="B59">
        <f>(COUNTIF($A$2:$A$260,$A59)-1)*0.025+1-(COUNTIF($A$2:$A58,$A59)*0.025)</f>
        <v>0.9999999999999999</v>
      </c>
    </row>
    <row r="60" spans="1:2" ht="12.75">
      <c r="A60" s="10">
        <v>15.6</v>
      </c>
      <c r="B60">
        <f>(COUNTIF($A$2:$A$260,$A60)-1)*0.025+1-(COUNTIF($A$2:$A59,$A60)*0.025)</f>
        <v>1.05</v>
      </c>
    </row>
    <row r="61" spans="1:2" ht="12.75">
      <c r="A61" s="10">
        <v>15.6</v>
      </c>
      <c r="B61">
        <f>(COUNTIF($A$2:$A$260,$A61)-1)*0.025+1-(COUNTIF($A$2:$A60,$A61)*0.025)</f>
        <v>1.0250000000000001</v>
      </c>
    </row>
    <row r="62" spans="1:2" ht="12.75">
      <c r="A62" s="10">
        <v>15.6</v>
      </c>
      <c r="B62">
        <f>(COUNTIF($A$2:$A$260,$A62)-1)*0.025+1-(COUNTIF($A$2:$A61,$A62)*0.025)</f>
        <v>1</v>
      </c>
    </row>
    <row r="63" spans="1:2" ht="12.75">
      <c r="A63" s="10">
        <v>15.7</v>
      </c>
      <c r="B63">
        <f>(COUNTIF($A$2:$A$260,$A63)-1)*0.025+1-(COUNTIF($A$2:$A62,$A63)*0.025)</f>
        <v>1</v>
      </c>
    </row>
    <row r="64" spans="1:2" ht="12.75">
      <c r="A64" s="10">
        <v>15.8</v>
      </c>
      <c r="B64">
        <f>(COUNTIF($A$2:$A$260,$A64)-1)*0.025+1-(COUNTIF($A$2:$A63,$A64)*0.025)</f>
        <v>1</v>
      </c>
    </row>
    <row r="65" spans="1:2" ht="12.75">
      <c r="A65" s="10">
        <v>15.9</v>
      </c>
      <c r="B65">
        <f>(COUNTIF($A$2:$A$260,$A65)-1)*0.025+1-(COUNTIF($A$2:$A64,$A65)*0.025)</f>
        <v>1</v>
      </c>
    </row>
    <row r="66" spans="1:2" ht="12.75">
      <c r="A66" s="10">
        <v>16.1</v>
      </c>
      <c r="B66">
        <f>(COUNTIF($A$2:$A$260,$A66)-1)*0.025+1-(COUNTIF($A$2:$A65,$A66)*0.025)</f>
        <v>1</v>
      </c>
    </row>
    <row r="67" spans="1:2" ht="12.75">
      <c r="A67" s="10">
        <v>16.3</v>
      </c>
      <c r="B67">
        <f>(COUNTIF($A$2:$A$260,$A67)-1)*0.025+1-(COUNTIF($A$2:$A66,$A67)*0.025)</f>
        <v>1</v>
      </c>
    </row>
    <row r="68" spans="1:2" ht="12.75">
      <c r="A68" s="10">
        <v>16.4</v>
      </c>
      <c r="B68">
        <f>(COUNTIF($A$2:$A$260,$A68)-1)*0.025+1-(COUNTIF($A$2:$A67,$A68)*0.025)</f>
        <v>1</v>
      </c>
    </row>
    <row r="69" spans="1:2" ht="12.75">
      <c r="A69" s="10">
        <v>16.5</v>
      </c>
      <c r="B69">
        <f>(COUNTIF($A$2:$A$260,$A69)-1)*0.025+1-(COUNTIF($A$2:$A68,$A69)*0.025)</f>
        <v>1.05</v>
      </c>
    </row>
    <row r="70" spans="1:2" ht="12.75">
      <c r="A70" s="10">
        <v>16.5</v>
      </c>
      <c r="B70">
        <f>(COUNTIF($A$2:$A$260,$A70)-1)*0.025+1-(COUNTIF($A$2:$A69,$A70)*0.025)</f>
        <v>1.0250000000000001</v>
      </c>
    </row>
    <row r="71" spans="1:2" ht="12.75">
      <c r="A71" s="10">
        <v>16.5</v>
      </c>
      <c r="B71">
        <f>(COUNTIF($A$2:$A$260,$A71)-1)*0.025+1-(COUNTIF($A$2:$A70,$A71)*0.025)</f>
        <v>1</v>
      </c>
    </row>
    <row r="72" spans="1:2" ht="12.75">
      <c r="A72" s="10">
        <v>16.6</v>
      </c>
      <c r="B72">
        <f>(COUNTIF($A$2:$A$260,$A72)-1)*0.025+1-(COUNTIF($A$2:$A71,$A72)*0.025)</f>
        <v>1.025</v>
      </c>
    </row>
    <row r="73" spans="1:2" ht="12.75">
      <c r="A73" s="10">
        <v>16.6</v>
      </c>
      <c r="B73">
        <f>(COUNTIF($A$2:$A$260,$A73)-1)*0.025+1-(COUNTIF($A$2:$A72,$A73)*0.025)</f>
        <v>0.9999999999999999</v>
      </c>
    </row>
    <row r="74" spans="1:2" ht="12.75">
      <c r="A74" s="10">
        <v>16.7</v>
      </c>
      <c r="B74">
        <f>(COUNTIF($A$2:$A$260,$A74)-1)*0.025+1-(COUNTIF($A$2:$A73,$A74)*0.025)</f>
        <v>1</v>
      </c>
    </row>
    <row r="75" spans="1:2" ht="12.75">
      <c r="A75" s="10">
        <v>16.8</v>
      </c>
      <c r="B75">
        <f>(COUNTIF($A$2:$A$260,$A75)-1)*0.025+1-(COUNTIF($A$2:$A74,$A75)*0.025)</f>
        <v>1.025</v>
      </c>
    </row>
    <row r="76" spans="1:2" ht="12.75">
      <c r="A76" s="10">
        <v>16.8</v>
      </c>
      <c r="B76">
        <f>(COUNTIF($A$2:$A$260,$A76)-1)*0.025+1-(COUNTIF($A$2:$A75,$A76)*0.025)</f>
        <v>0.9999999999999999</v>
      </c>
    </row>
    <row r="77" spans="1:2" ht="12.75">
      <c r="A77" s="10">
        <v>16.9</v>
      </c>
      <c r="B77">
        <f>(COUNTIF($A$2:$A$260,$A77)-1)*0.025+1-(COUNTIF($A$2:$A76,$A77)*0.025)</f>
        <v>1.075</v>
      </c>
    </row>
    <row r="78" spans="1:2" ht="12.75">
      <c r="A78" s="10">
        <v>16.9</v>
      </c>
      <c r="B78">
        <f>(COUNTIF($A$2:$A$260,$A78)-1)*0.025+1-(COUNTIF($A$2:$A77,$A78)*0.025)</f>
        <v>1.05</v>
      </c>
    </row>
    <row r="79" spans="1:2" ht="12.75">
      <c r="A79" s="10">
        <v>16.9</v>
      </c>
      <c r="B79">
        <f>(COUNTIF($A$2:$A$260,$A79)-1)*0.025+1-(COUNTIF($A$2:$A78,$A79)*0.025)</f>
        <v>1.025</v>
      </c>
    </row>
    <row r="80" spans="1:2" ht="12.75">
      <c r="A80" s="10">
        <v>16.9</v>
      </c>
      <c r="B80">
        <f>(COUNTIF($A$2:$A$260,$A80)-1)*0.025+1-(COUNTIF($A$2:$A79,$A80)*0.025)</f>
        <v>1</v>
      </c>
    </row>
    <row r="81" spans="1:2" ht="12.75">
      <c r="A81" s="10">
        <v>17</v>
      </c>
      <c r="B81">
        <f>(COUNTIF($A$2:$A$260,$A81)-1)*0.025+1-(COUNTIF($A$2:$A80,$A81)*0.025)</f>
        <v>1.025</v>
      </c>
    </row>
    <row r="82" spans="1:2" ht="12.75">
      <c r="A82" s="10">
        <v>17</v>
      </c>
      <c r="B82">
        <f>(COUNTIF($A$2:$A$260,$A82)-1)*0.025+1-(COUNTIF($A$2:$A81,$A82)*0.025)</f>
        <v>0.9999999999999999</v>
      </c>
    </row>
    <row r="83" spans="1:2" ht="12.75">
      <c r="A83" s="10">
        <v>17.1</v>
      </c>
      <c r="B83">
        <f>(COUNTIF($A$2:$A$260,$A83)-1)*0.025+1-(COUNTIF($A$2:$A82,$A83)*0.025)</f>
        <v>1.05</v>
      </c>
    </row>
    <row r="84" spans="1:2" ht="12.75">
      <c r="A84" s="10">
        <v>17.1</v>
      </c>
      <c r="B84">
        <f>(COUNTIF($A$2:$A$260,$A84)-1)*0.025+1-(COUNTIF($A$2:$A83,$A84)*0.025)</f>
        <v>1.0250000000000001</v>
      </c>
    </row>
    <row r="85" spans="1:2" ht="12.75">
      <c r="A85" s="10">
        <v>17.1</v>
      </c>
      <c r="B85">
        <f>(COUNTIF($A$2:$A$260,$A85)-1)*0.025+1-(COUNTIF($A$2:$A84,$A85)*0.025)</f>
        <v>1</v>
      </c>
    </row>
    <row r="86" spans="1:2" ht="12.75">
      <c r="A86" s="10">
        <v>17.2</v>
      </c>
      <c r="B86">
        <f>(COUNTIF($A$2:$A$260,$A86)-1)*0.025+1-(COUNTIF($A$2:$A85,$A86)*0.025)</f>
        <v>1.175</v>
      </c>
    </row>
    <row r="87" spans="1:2" ht="12.75">
      <c r="A87" s="10">
        <v>17.2</v>
      </c>
      <c r="B87">
        <f>(COUNTIF($A$2:$A$260,$A87)-1)*0.025+1-(COUNTIF($A$2:$A86,$A87)*0.025)</f>
        <v>1.1500000000000001</v>
      </c>
    </row>
    <row r="88" spans="1:2" ht="12.75">
      <c r="A88" s="10">
        <v>17.2</v>
      </c>
      <c r="B88">
        <f>(COUNTIF($A$2:$A$260,$A88)-1)*0.025+1-(COUNTIF($A$2:$A87,$A88)*0.025)</f>
        <v>1.125</v>
      </c>
    </row>
    <row r="89" spans="1:2" ht="12.75">
      <c r="A89" s="10">
        <v>17.2</v>
      </c>
      <c r="B89">
        <f>(COUNTIF($A$2:$A$260,$A89)-1)*0.025+1-(COUNTIF($A$2:$A88,$A89)*0.025)</f>
        <v>1.1</v>
      </c>
    </row>
    <row r="90" spans="1:2" ht="12.75">
      <c r="A90" s="10">
        <v>17.2</v>
      </c>
      <c r="B90">
        <f>(COUNTIF($A$2:$A$260,$A90)-1)*0.025+1-(COUNTIF($A$2:$A89,$A90)*0.025)</f>
        <v>1.075</v>
      </c>
    </row>
    <row r="91" spans="1:2" ht="12.75">
      <c r="A91" s="10">
        <v>17.2</v>
      </c>
      <c r="B91">
        <f>(COUNTIF($A$2:$A$260,$A91)-1)*0.025+1-(COUNTIF($A$2:$A90,$A91)*0.025)</f>
        <v>1.05</v>
      </c>
    </row>
    <row r="92" spans="1:2" ht="12.75">
      <c r="A92" s="10">
        <v>17.2</v>
      </c>
      <c r="B92">
        <f>(COUNTIF($A$2:$A$260,$A92)-1)*0.025+1-(COUNTIF($A$2:$A91,$A92)*0.025)</f>
        <v>1.025</v>
      </c>
    </row>
    <row r="93" spans="1:2" ht="12.75">
      <c r="A93" s="10">
        <v>17.2</v>
      </c>
      <c r="B93">
        <f>(COUNTIF($A$2:$A$260,$A93)-1)*0.025+1-(COUNTIF($A$2:$A92,$A93)*0.025)</f>
        <v>1</v>
      </c>
    </row>
    <row r="94" spans="1:2" ht="12.75">
      <c r="A94" s="10">
        <v>17.3</v>
      </c>
      <c r="B94">
        <f>(COUNTIF($A$2:$A$260,$A94)-1)*0.025+1-(COUNTIF($A$2:$A93,$A94)*0.025)</f>
        <v>1</v>
      </c>
    </row>
    <row r="95" spans="1:2" ht="12.75">
      <c r="A95" s="10">
        <v>17.4</v>
      </c>
      <c r="B95">
        <f>(COUNTIF($A$2:$A$260,$A95)-1)*0.025+1-(COUNTIF($A$2:$A94,$A95)*0.025)</f>
        <v>1.025</v>
      </c>
    </row>
    <row r="96" spans="1:2" ht="12.75">
      <c r="A96" s="10">
        <v>17.4</v>
      </c>
      <c r="B96">
        <f>(COUNTIF($A$2:$A$260,$A96)-1)*0.025+1-(COUNTIF($A$2:$A95,$A96)*0.025)</f>
        <v>0.9999999999999999</v>
      </c>
    </row>
    <row r="97" spans="1:2" ht="12.75">
      <c r="A97" s="10">
        <v>17.5</v>
      </c>
      <c r="B97">
        <f>(COUNTIF($A$2:$A$260,$A97)-1)*0.025+1-(COUNTIF($A$2:$A96,$A97)*0.025)</f>
        <v>1.075</v>
      </c>
    </row>
    <row r="98" spans="1:2" ht="12.75">
      <c r="A98" s="10">
        <v>17.5</v>
      </c>
      <c r="B98">
        <f>(COUNTIF($A$2:$A$260,$A98)-1)*0.025+1-(COUNTIF($A$2:$A97,$A98)*0.025)</f>
        <v>1.05</v>
      </c>
    </row>
    <row r="99" spans="1:2" ht="12.75">
      <c r="A99" s="10">
        <v>17.5</v>
      </c>
      <c r="B99">
        <f>(COUNTIF($A$2:$A$260,$A99)-1)*0.025+1-(COUNTIF($A$2:$A98,$A99)*0.025)</f>
        <v>1.025</v>
      </c>
    </row>
    <row r="100" spans="1:2" ht="12.75">
      <c r="A100" s="10">
        <v>17.5</v>
      </c>
      <c r="B100">
        <f>(COUNTIF($A$2:$A$260,$A100)-1)*0.025+1-(COUNTIF($A$2:$A99,$A100)*0.025)</f>
        <v>1</v>
      </c>
    </row>
    <row r="101" spans="1:2" ht="12.75">
      <c r="A101" s="10">
        <v>17.6</v>
      </c>
      <c r="B101">
        <f>(COUNTIF($A$2:$A$260,$A101)-1)*0.025+1-(COUNTIF($A$2:$A100,$A101)*0.025)</f>
        <v>1.075</v>
      </c>
    </row>
    <row r="102" spans="1:2" ht="12.75">
      <c r="A102" s="10">
        <v>17.6</v>
      </c>
      <c r="B102">
        <f>(COUNTIF($A$2:$A$260,$A102)-1)*0.025+1-(COUNTIF($A$2:$A101,$A102)*0.025)</f>
        <v>1.05</v>
      </c>
    </row>
    <row r="103" spans="1:2" ht="12.75">
      <c r="A103" s="10">
        <v>17.6</v>
      </c>
      <c r="B103">
        <f>(COUNTIF($A$2:$A$260,$A103)-1)*0.025+1-(COUNTIF($A$2:$A102,$A103)*0.025)</f>
        <v>1.025</v>
      </c>
    </row>
    <row r="104" spans="1:2" ht="12.75">
      <c r="A104" s="10">
        <v>17.6</v>
      </c>
      <c r="B104">
        <f>(COUNTIF($A$2:$A$260,$A104)-1)*0.025+1-(COUNTIF($A$2:$A103,$A104)*0.025)</f>
        <v>1</v>
      </c>
    </row>
    <row r="105" spans="1:2" ht="12.75">
      <c r="A105" s="10">
        <v>17.7</v>
      </c>
      <c r="B105">
        <f>(COUNTIF($A$2:$A$260,$A105)-1)*0.025+1-(COUNTIF($A$2:$A104,$A105)*0.025)</f>
        <v>1.075</v>
      </c>
    </row>
    <row r="106" spans="1:2" ht="12.75">
      <c r="A106" s="10">
        <v>17.7</v>
      </c>
      <c r="B106">
        <f>(COUNTIF($A$2:$A$260,$A106)-1)*0.025+1-(COUNTIF($A$2:$A105,$A106)*0.025)</f>
        <v>1.05</v>
      </c>
    </row>
    <row r="107" spans="1:2" ht="12.75">
      <c r="A107" s="10">
        <v>17.7</v>
      </c>
      <c r="B107">
        <f>(COUNTIF($A$2:$A$260,$A107)-1)*0.025+1-(COUNTIF($A$2:$A106,$A107)*0.025)</f>
        <v>1.025</v>
      </c>
    </row>
    <row r="108" spans="1:2" ht="12.75">
      <c r="A108" s="10">
        <v>17.7</v>
      </c>
      <c r="B108">
        <f>(COUNTIF($A$2:$A$260,$A108)-1)*0.025+1-(COUNTIF($A$2:$A107,$A108)*0.025)</f>
        <v>1</v>
      </c>
    </row>
    <row r="109" spans="1:2" ht="12.75">
      <c r="A109" s="10">
        <v>17.8</v>
      </c>
      <c r="B109">
        <f>(COUNTIF($A$2:$A$260,$A109)-1)*0.025+1-(COUNTIF($A$2:$A108,$A109)*0.025)</f>
        <v>1.025</v>
      </c>
    </row>
    <row r="110" spans="1:2" ht="12.75">
      <c r="A110" s="10">
        <v>17.8</v>
      </c>
      <c r="B110">
        <f>(COUNTIF($A$2:$A$260,$A110)-1)*0.025+1-(COUNTIF($A$2:$A109,$A110)*0.025)</f>
        <v>0.9999999999999999</v>
      </c>
    </row>
    <row r="111" spans="1:2" ht="12.75">
      <c r="A111" s="10">
        <v>17.9</v>
      </c>
      <c r="B111">
        <f>(COUNTIF($A$2:$A$260,$A111)-1)*0.025+1-(COUNTIF($A$2:$A110,$A111)*0.025)</f>
        <v>1.175</v>
      </c>
    </row>
    <row r="112" spans="1:2" ht="12.75">
      <c r="A112" s="10">
        <v>17.9</v>
      </c>
      <c r="B112">
        <f>(COUNTIF($A$2:$A$260,$A112)-1)*0.025+1-(COUNTIF($A$2:$A111,$A112)*0.025)</f>
        <v>1.1500000000000001</v>
      </c>
    </row>
    <row r="113" spans="1:2" ht="12.75">
      <c r="A113" s="10">
        <v>17.9</v>
      </c>
      <c r="B113">
        <f>(COUNTIF($A$2:$A$260,$A113)-1)*0.025+1-(COUNTIF($A$2:$A112,$A113)*0.025)</f>
        <v>1.125</v>
      </c>
    </row>
    <row r="114" spans="1:2" ht="12.75">
      <c r="A114" s="10">
        <v>17.9</v>
      </c>
      <c r="B114">
        <f>(COUNTIF($A$2:$A$260,$A114)-1)*0.025+1-(COUNTIF($A$2:$A113,$A114)*0.025)</f>
        <v>1.1</v>
      </c>
    </row>
    <row r="115" spans="1:2" ht="12.75">
      <c r="A115" s="10">
        <v>17.9</v>
      </c>
      <c r="B115">
        <f>(COUNTIF($A$2:$A$260,$A115)-1)*0.025+1-(COUNTIF($A$2:$A114,$A115)*0.025)</f>
        <v>1.075</v>
      </c>
    </row>
    <row r="116" spans="1:2" ht="12.75">
      <c r="A116" s="10">
        <v>17.9</v>
      </c>
      <c r="B116">
        <f>(COUNTIF($A$2:$A$260,$A116)-1)*0.025+1-(COUNTIF($A$2:$A115,$A116)*0.025)</f>
        <v>1.05</v>
      </c>
    </row>
    <row r="117" spans="1:2" ht="12.75">
      <c r="A117" s="10">
        <v>17.9</v>
      </c>
      <c r="B117">
        <f>(COUNTIF($A$2:$A$260,$A117)-1)*0.025+1-(COUNTIF($A$2:$A116,$A117)*0.025)</f>
        <v>1.025</v>
      </c>
    </row>
    <row r="118" spans="1:2" ht="12.75">
      <c r="A118" s="10">
        <v>17.9</v>
      </c>
      <c r="B118">
        <f>(COUNTIF($A$2:$A$260,$A118)-1)*0.025+1-(COUNTIF($A$2:$A117,$A118)*0.025)</f>
        <v>1</v>
      </c>
    </row>
    <row r="119" spans="1:2" ht="12.75">
      <c r="A119" s="10">
        <v>18</v>
      </c>
      <c r="B119">
        <f>(COUNTIF($A$2:$A$260,$A119)-1)*0.025+1-(COUNTIF($A$2:$A118,$A119)*0.025)</f>
        <v>1.15</v>
      </c>
    </row>
    <row r="120" spans="1:2" ht="12.75">
      <c r="A120" s="10">
        <v>18</v>
      </c>
      <c r="B120">
        <f>(COUNTIF($A$2:$A$260,$A120)-1)*0.025+1-(COUNTIF($A$2:$A119,$A120)*0.025)</f>
        <v>1.125</v>
      </c>
    </row>
    <row r="121" spans="1:2" ht="12.75">
      <c r="A121" s="10">
        <v>18</v>
      </c>
      <c r="B121">
        <f>(COUNTIF($A$2:$A$260,$A121)-1)*0.025+1-(COUNTIF($A$2:$A120,$A121)*0.025)</f>
        <v>1.0999999999999999</v>
      </c>
    </row>
    <row r="122" spans="1:2" ht="12.75">
      <c r="A122" s="10">
        <v>18</v>
      </c>
      <c r="B122">
        <f>(COUNTIF($A$2:$A$260,$A122)-1)*0.025+1-(COUNTIF($A$2:$A121,$A122)*0.025)</f>
        <v>1.075</v>
      </c>
    </row>
    <row r="123" spans="1:2" ht="12.75">
      <c r="A123" s="10">
        <v>18</v>
      </c>
      <c r="B123">
        <f>(COUNTIF($A$2:$A$260,$A123)-1)*0.025+1-(COUNTIF($A$2:$A122,$A123)*0.025)</f>
        <v>1.0499999999999998</v>
      </c>
    </row>
    <row r="124" spans="1:2" ht="12.75">
      <c r="A124" s="10">
        <v>18</v>
      </c>
      <c r="B124">
        <f>(COUNTIF($A$2:$A$260,$A124)-1)*0.025+1-(COUNTIF($A$2:$A123,$A124)*0.025)</f>
        <v>1.025</v>
      </c>
    </row>
    <row r="125" spans="1:2" ht="12.75">
      <c r="A125" s="10">
        <v>18</v>
      </c>
      <c r="B125">
        <f>(COUNTIF($A$2:$A$260,$A125)-1)*0.025+1-(COUNTIF($A$2:$A124,$A125)*0.025)</f>
        <v>0.9999999999999999</v>
      </c>
    </row>
    <row r="126" spans="1:2" ht="12.75">
      <c r="A126" s="10">
        <v>18.2</v>
      </c>
      <c r="B126">
        <f>(COUNTIF($A$2:$A$260,$A126)-1)*0.025+1-(COUNTIF($A$2:$A125,$A126)*0.025)</f>
        <v>1.125</v>
      </c>
    </row>
    <row r="127" spans="1:2" ht="12.75">
      <c r="A127" s="10">
        <v>18.2</v>
      </c>
      <c r="B127">
        <f>(COUNTIF($A$2:$A$260,$A127)-1)*0.025+1-(COUNTIF($A$2:$A126,$A127)*0.025)</f>
        <v>1.1</v>
      </c>
    </row>
    <row r="128" spans="1:2" ht="12.75">
      <c r="A128" s="10">
        <v>18.2</v>
      </c>
      <c r="B128">
        <f>(COUNTIF($A$2:$A$260,$A128)-1)*0.025+1-(COUNTIF($A$2:$A127,$A128)*0.025)</f>
        <v>1.075</v>
      </c>
    </row>
    <row r="129" spans="1:2" ht="12.75">
      <c r="A129" s="10">
        <v>18.2</v>
      </c>
      <c r="B129">
        <f>(COUNTIF($A$2:$A$260,$A129)-1)*0.025+1-(COUNTIF($A$2:$A128,$A129)*0.025)</f>
        <v>1.05</v>
      </c>
    </row>
    <row r="130" spans="1:2" ht="12.75">
      <c r="A130" s="10">
        <v>18.2</v>
      </c>
      <c r="B130">
        <f>(COUNTIF($A$2:$A$260,$A130)-1)*0.025+1-(COUNTIF($A$2:$A129,$A130)*0.025)</f>
        <v>1.025</v>
      </c>
    </row>
    <row r="131" spans="1:2" ht="12.75">
      <c r="A131" s="10">
        <v>18.2</v>
      </c>
      <c r="B131">
        <f>(COUNTIF($A$2:$A$260,$A131)-1)*0.025+1-(COUNTIF($A$2:$A130,$A131)*0.025)</f>
        <v>1</v>
      </c>
    </row>
    <row r="132" spans="1:2" ht="12.75">
      <c r="A132" s="10">
        <v>18.3</v>
      </c>
      <c r="B132">
        <f>(COUNTIF($A$2:$A$260,$A132)-1)*0.025+1-(COUNTIF($A$2:$A131,$A132)*0.025)</f>
        <v>1.1</v>
      </c>
    </row>
    <row r="133" spans="1:2" ht="12.75">
      <c r="A133" s="10">
        <v>18.3</v>
      </c>
      <c r="B133">
        <f>(COUNTIF($A$2:$A$260,$A133)-1)*0.025+1-(COUNTIF($A$2:$A132,$A133)*0.025)</f>
        <v>1.0750000000000002</v>
      </c>
    </row>
    <row r="134" spans="1:2" ht="12.75">
      <c r="A134" s="10">
        <v>18.3</v>
      </c>
      <c r="B134">
        <f>(COUNTIF($A$2:$A$260,$A134)-1)*0.025+1-(COUNTIF($A$2:$A133,$A134)*0.025)</f>
        <v>1.05</v>
      </c>
    </row>
    <row r="135" spans="1:2" ht="12.75">
      <c r="A135" s="10">
        <v>18.3</v>
      </c>
      <c r="B135">
        <f>(COUNTIF($A$2:$A$260,$A135)-1)*0.025+1-(COUNTIF($A$2:$A134,$A135)*0.025)</f>
        <v>1.0250000000000001</v>
      </c>
    </row>
    <row r="136" spans="1:2" ht="12.75">
      <c r="A136" s="10">
        <v>18.3</v>
      </c>
      <c r="B136">
        <f>(COUNTIF($A$2:$A$260,$A136)-1)*0.025+1-(COUNTIF($A$2:$A135,$A136)*0.025)</f>
        <v>1</v>
      </c>
    </row>
    <row r="137" spans="1:2" ht="12.75">
      <c r="A137" s="10">
        <v>18.4</v>
      </c>
      <c r="B137">
        <f>(COUNTIF($A$2:$A$260,$A137)-1)*0.025+1-(COUNTIF($A$2:$A136,$A137)*0.025)</f>
        <v>1</v>
      </c>
    </row>
    <row r="138" spans="1:2" ht="12.75">
      <c r="A138" s="10">
        <v>18.5</v>
      </c>
      <c r="B138">
        <f>(COUNTIF($A$2:$A$260,$A138)-1)*0.025+1-(COUNTIF($A$2:$A137,$A138)*0.025)</f>
        <v>1.05</v>
      </c>
    </row>
    <row r="139" spans="1:2" ht="12.75">
      <c r="A139" s="10">
        <v>18.5</v>
      </c>
      <c r="B139">
        <f>(COUNTIF($A$2:$A$260,$A139)-1)*0.025+1-(COUNTIF($A$2:$A138,$A139)*0.025)</f>
        <v>1.0250000000000001</v>
      </c>
    </row>
    <row r="140" spans="1:2" ht="12.75">
      <c r="A140" s="10">
        <v>18.5</v>
      </c>
      <c r="B140">
        <f>(COUNTIF($A$2:$A$260,$A140)-1)*0.025+1-(COUNTIF($A$2:$A139,$A140)*0.025)</f>
        <v>1</v>
      </c>
    </row>
    <row r="141" spans="1:2" ht="12.75">
      <c r="A141" s="10">
        <v>18.6</v>
      </c>
      <c r="B141">
        <f>(COUNTIF($A$2:$A$260,$A141)-1)*0.025+1-(COUNTIF($A$2:$A140,$A141)*0.025)</f>
        <v>1</v>
      </c>
    </row>
    <row r="142" spans="1:2" ht="12.75">
      <c r="A142" s="10">
        <v>18.7</v>
      </c>
      <c r="B142">
        <f>(COUNTIF($A$2:$A$260,$A142)-1)*0.025+1-(COUNTIF($A$2:$A141,$A142)*0.025)</f>
        <v>1.05</v>
      </c>
    </row>
    <row r="143" spans="1:2" ht="12.75">
      <c r="A143" s="10">
        <v>18.7</v>
      </c>
      <c r="B143">
        <f>(COUNTIF($A$2:$A$260,$A143)-1)*0.025+1-(COUNTIF($A$2:$A142,$A143)*0.025)</f>
        <v>1.0250000000000001</v>
      </c>
    </row>
    <row r="144" spans="1:2" ht="12.75">
      <c r="A144" s="10">
        <v>18.7</v>
      </c>
      <c r="B144">
        <f>(COUNTIF($A$2:$A$260,$A144)-1)*0.025+1-(COUNTIF($A$2:$A143,$A144)*0.025)</f>
        <v>1</v>
      </c>
    </row>
    <row r="145" spans="1:2" ht="12.75">
      <c r="A145" s="10">
        <v>18.8</v>
      </c>
      <c r="B145">
        <f>(COUNTIF($A$2:$A$260,$A145)-1)*0.025+1-(COUNTIF($A$2:$A144,$A145)*0.025)</f>
        <v>1.075</v>
      </c>
    </row>
    <row r="146" spans="1:2" ht="12.75">
      <c r="A146" s="10">
        <v>18.8</v>
      </c>
      <c r="B146">
        <f>(COUNTIF($A$2:$A$260,$A146)-1)*0.025+1-(COUNTIF($A$2:$A145,$A146)*0.025)</f>
        <v>1.05</v>
      </c>
    </row>
    <row r="147" spans="1:2" ht="12.75">
      <c r="A147" s="10">
        <v>18.8</v>
      </c>
      <c r="B147">
        <f>(COUNTIF($A$2:$A$260,$A147)-1)*0.025+1-(COUNTIF($A$2:$A146,$A147)*0.025)</f>
        <v>1.025</v>
      </c>
    </row>
    <row r="148" spans="1:2" ht="12.75">
      <c r="A148" s="10">
        <v>18.8</v>
      </c>
      <c r="B148">
        <f>(COUNTIF($A$2:$A$260,$A148)-1)*0.025+1-(COUNTIF($A$2:$A147,$A148)*0.025)</f>
        <v>1</v>
      </c>
    </row>
    <row r="149" spans="1:2" ht="12.75">
      <c r="A149" s="10">
        <v>18.9</v>
      </c>
      <c r="B149">
        <f>(COUNTIF($A$2:$A$260,$A149)-1)*0.025+1-(COUNTIF($A$2:$A148,$A149)*0.025)</f>
        <v>1.075</v>
      </c>
    </row>
    <row r="150" spans="1:2" ht="12.75">
      <c r="A150" s="10">
        <v>18.9</v>
      </c>
      <c r="B150">
        <f>(COUNTIF($A$2:$A$260,$A150)-1)*0.025+1-(COUNTIF($A$2:$A149,$A150)*0.025)</f>
        <v>1.05</v>
      </c>
    </row>
    <row r="151" spans="1:2" ht="12.75">
      <c r="A151" s="10">
        <v>18.9</v>
      </c>
      <c r="B151">
        <f>(COUNTIF($A$2:$A$260,$A151)-1)*0.025+1-(COUNTIF($A$2:$A150,$A151)*0.025)</f>
        <v>1.025</v>
      </c>
    </row>
    <row r="152" spans="1:2" ht="12.75">
      <c r="A152" s="10">
        <v>18.9</v>
      </c>
      <c r="B152">
        <f>(COUNTIF($A$2:$A$260,$A152)-1)*0.025+1-(COUNTIF($A$2:$A151,$A152)*0.025)</f>
        <v>1</v>
      </c>
    </row>
    <row r="153" spans="1:2" ht="12.75">
      <c r="A153" s="10">
        <v>19</v>
      </c>
      <c r="B153">
        <f>(COUNTIF($A$2:$A$260,$A153)-1)*0.025+1-(COUNTIF($A$2:$A152,$A153)*0.025)</f>
        <v>1.05</v>
      </c>
    </row>
    <row r="154" spans="1:2" ht="12.75">
      <c r="A154" s="10">
        <v>19</v>
      </c>
      <c r="B154">
        <f>(COUNTIF($A$2:$A$260,$A154)-1)*0.025+1-(COUNTIF($A$2:$A153,$A154)*0.025)</f>
        <v>1.0250000000000001</v>
      </c>
    </row>
    <row r="155" spans="1:2" ht="12.75">
      <c r="A155" s="10">
        <v>19</v>
      </c>
      <c r="B155">
        <f>(COUNTIF($A$2:$A$260,$A155)-1)*0.025+1-(COUNTIF($A$2:$A154,$A155)*0.025)</f>
        <v>1</v>
      </c>
    </row>
    <row r="156" spans="1:2" ht="12.75">
      <c r="A156" s="10">
        <v>19.1</v>
      </c>
      <c r="B156">
        <f>(COUNTIF($A$2:$A$260,$A156)-1)*0.025+1-(COUNTIF($A$2:$A155,$A156)*0.025)</f>
        <v>1.15</v>
      </c>
    </row>
    <row r="157" spans="1:2" ht="12.75">
      <c r="A157" s="10">
        <v>19.1</v>
      </c>
      <c r="B157">
        <f>(COUNTIF($A$2:$A$260,$A157)-1)*0.025+1-(COUNTIF($A$2:$A156,$A157)*0.025)</f>
        <v>1.125</v>
      </c>
    </row>
    <row r="158" spans="1:2" ht="12.75">
      <c r="A158" s="10">
        <v>19.1</v>
      </c>
      <c r="B158">
        <f>(COUNTIF($A$2:$A$260,$A158)-1)*0.025+1-(COUNTIF($A$2:$A157,$A158)*0.025)</f>
        <v>1.0999999999999999</v>
      </c>
    </row>
    <row r="159" spans="1:2" ht="12.75">
      <c r="A159" s="10">
        <v>19.1</v>
      </c>
      <c r="B159">
        <f>(COUNTIF($A$2:$A$260,$A159)-1)*0.025+1-(COUNTIF($A$2:$A158,$A159)*0.025)</f>
        <v>1.075</v>
      </c>
    </row>
    <row r="160" spans="1:2" ht="12.75">
      <c r="A160" s="10">
        <v>19.1</v>
      </c>
      <c r="B160">
        <f>(COUNTIF($A$2:$A$260,$A160)-1)*0.025+1-(COUNTIF($A$2:$A159,$A160)*0.025)</f>
        <v>1.0499999999999998</v>
      </c>
    </row>
    <row r="161" spans="1:2" ht="12.75">
      <c r="A161" s="10">
        <v>19.1</v>
      </c>
      <c r="B161">
        <f>(COUNTIF($A$2:$A$260,$A161)-1)*0.025+1-(COUNTIF($A$2:$A160,$A161)*0.025)</f>
        <v>1.025</v>
      </c>
    </row>
    <row r="162" spans="1:2" ht="12.75">
      <c r="A162" s="10">
        <v>19.1</v>
      </c>
      <c r="B162">
        <f>(COUNTIF($A$2:$A$260,$A162)-1)*0.025+1-(COUNTIF($A$2:$A161,$A162)*0.025)</f>
        <v>0.9999999999999999</v>
      </c>
    </row>
    <row r="163" spans="1:2" ht="12.75">
      <c r="A163" s="10">
        <v>19.2</v>
      </c>
      <c r="B163">
        <f>(COUNTIF($A$2:$A$260,$A163)-1)*0.025+1-(COUNTIF($A$2:$A162,$A163)*0.025)</f>
        <v>1.15</v>
      </c>
    </row>
    <row r="164" spans="1:2" ht="12.75">
      <c r="A164" s="10">
        <v>19.2</v>
      </c>
      <c r="B164">
        <f>(COUNTIF($A$2:$A$260,$A164)-1)*0.025+1-(COUNTIF($A$2:$A163,$A164)*0.025)</f>
        <v>1.125</v>
      </c>
    </row>
    <row r="165" spans="1:2" ht="12.75">
      <c r="A165" s="10">
        <v>19.2</v>
      </c>
      <c r="B165">
        <f>(COUNTIF($A$2:$A$260,$A165)-1)*0.025+1-(COUNTIF($A$2:$A164,$A165)*0.025)</f>
        <v>1.0999999999999999</v>
      </c>
    </row>
    <row r="166" spans="1:2" ht="12.75">
      <c r="A166" s="10">
        <v>19.2</v>
      </c>
      <c r="B166">
        <f>(COUNTIF($A$2:$A$260,$A166)-1)*0.025+1-(COUNTIF($A$2:$A165,$A166)*0.025)</f>
        <v>1.075</v>
      </c>
    </row>
    <row r="167" spans="1:2" ht="12.75">
      <c r="A167" s="10">
        <v>19.2</v>
      </c>
      <c r="B167">
        <f>(COUNTIF($A$2:$A$260,$A167)-1)*0.025+1-(COUNTIF($A$2:$A166,$A167)*0.025)</f>
        <v>1.0499999999999998</v>
      </c>
    </row>
    <row r="168" spans="1:2" ht="12.75">
      <c r="A168" s="10">
        <v>19.2</v>
      </c>
      <c r="B168">
        <f>(COUNTIF($A$2:$A$260,$A168)-1)*0.025+1-(COUNTIF($A$2:$A167,$A168)*0.025)</f>
        <v>1.025</v>
      </c>
    </row>
    <row r="169" spans="1:2" ht="12.75">
      <c r="A169" s="10">
        <v>19.2</v>
      </c>
      <c r="B169">
        <f>(COUNTIF($A$2:$A$260,$A169)-1)*0.025+1-(COUNTIF($A$2:$A168,$A169)*0.025)</f>
        <v>0.9999999999999999</v>
      </c>
    </row>
    <row r="170" spans="1:2" ht="12.75">
      <c r="A170" s="10">
        <v>19.3</v>
      </c>
      <c r="B170">
        <f>(COUNTIF($A$2:$A$260,$A170)-1)*0.025+1-(COUNTIF($A$2:$A169,$A170)*0.025)</f>
        <v>1.15</v>
      </c>
    </row>
    <row r="171" spans="1:2" ht="12.75">
      <c r="A171" s="10">
        <v>19.3</v>
      </c>
      <c r="B171">
        <f>(COUNTIF($A$2:$A$260,$A171)-1)*0.025+1-(COUNTIF($A$2:$A170,$A171)*0.025)</f>
        <v>1.125</v>
      </c>
    </row>
    <row r="172" spans="1:2" ht="12.75">
      <c r="A172" s="10">
        <v>19.3</v>
      </c>
      <c r="B172">
        <f>(COUNTIF($A$2:$A$260,$A172)-1)*0.025+1-(COUNTIF($A$2:$A171,$A172)*0.025)</f>
        <v>1.0999999999999999</v>
      </c>
    </row>
    <row r="173" spans="1:2" ht="12.75">
      <c r="A173" s="10">
        <v>19.3</v>
      </c>
      <c r="B173">
        <f>(COUNTIF($A$2:$A$260,$A173)-1)*0.025+1-(COUNTIF($A$2:$A172,$A173)*0.025)</f>
        <v>1.075</v>
      </c>
    </row>
    <row r="174" spans="1:2" ht="12.75">
      <c r="A174" s="10">
        <v>19.3</v>
      </c>
      <c r="B174">
        <f>(COUNTIF($A$2:$A$260,$A174)-1)*0.025+1-(COUNTIF($A$2:$A173,$A174)*0.025)</f>
        <v>1.0499999999999998</v>
      </c>
    </row>
    <row r="175" spans="1:2" ht="12.75">
      <c r="A175" s="10">
        <v>19.3</v>
      </c>
      <c r="B175">
        <f>(COUNTIF($A$2:$A$260,$A175)-1)*0.025+1-(COUNTIF($A$2:$A174,$A175)*0.025)</f>
        <v>1.025</v>
      </c>
    </row>
    <row r="176" spans="1:2" ht="12.75">
      <c r="A176" s="10">
        <v>19.3</v>
      </c>
      <c r="B176">
        <f>(COUNTIF($A$2:$A$260,$A176)-1)*0.025+1-(COUNTIF($A$2:$A175,$A176)*0.025)</f>
        <v>0.9999999999999999</v>
      </c>
    </row>
    <row r="177" spans="1:2" ht="12.75">
      <c r="A177" s="10">
        <v>19.4</v>
      </c>
      <c r="B177">
        <f>(COUNTIF($A$2:$A$260,$A177)-1)*0.025+1-(COUNTIF($A$2:$A176,$A177)*0.025)</f>
        <v>1.125</v>
      </c>
    </row>
    <row r="178" spans="1:2" ht="12.75">
      <c r="A178" s="10">
        <v>19.4</v>
      </c>
      <c r="B178">
        <f>(COUNTIF($A$2:$A$260,$A178)-1)*0.025+1-(COUNTIF($A$2:$A177,$A178)*0.025)</f>
        <v>1.1</v>
      </c>
    </row>
    <row r="179" spans="1:2" ht="12.75">
      <c r="A179" s="10">
        <v>19.4</v>
      </c>
      <c r="B179">
        <f>(COUNTIF($A$2:$A$260,$A179)-1)*0.025+1-(COUNTIF($A$2:$A178,$A179)*0.025)</f>
        <v>1.075</v>
      </c>
    </row>
    <row r="180" spans="1:2" ht="12.75">
      <c r="A180" s="10">
        <v>19.4</v>
      </c>
      <c r="B180">
        <f>(COUNTIF($A$2:$A$260,$A180)-1)*0.025+1-(COUNTIF($A$2:$A179,$A180)*0.025)</f>
        <v>1.05</v>
      </c>
    </row>
    <row r="181" spans="1:2" ht="12.75">
      <c r="A181" s="10">
        <v>19.4</v>
      </c>
      <c r="B181">
        <f>(COUNTIF($A$2:$A$260,$A181)-1)*0.025+1-(COUNTIF($A$2:$A180,$A181)*0.025)</f>
        <v>1.025</v>
      </c>
    </row>
    <row r="182" spans="1:2" ht="12.75">
      <c r="A182" s="10">
        <v>19.4</v>
      </c>
      <c r="B182">
        <f>(COUNTIF($A$2:$A$260,$A182)-1)*0.025+1-(COUNTIF($A$2:$A181,$A182)*0.025)</f>
        <v>1</v>
      </c>
    </row>
    <row r="183" spans="1:2" ht="12.75">
      <c r="A183" s="10">
        <v>19.5</v>
      </c>
      <c r="B183">
        <f>(COUNTIF($A$2:$A$260,$A183)-1)*0.025+1-(COUNTIF($A$2:$A182,$A183)*0.025)</f>
        <v>1.075</v>
      </c>
    </row>
    <row r="184" spans="1:2" ht="12.75">
      <c r="A184" s="10">
        <v>19.5</v>
      </c>
      <c r="B184">
        <f>(COUNTIF($A$2:$A$260,$A184)-1)*0.025+1-(COUNTIF($A$2:$A183,$A184)*0.025)</f>
        <v>1.05</v>
      </c>
    </row>
    <row r="185" spans="1:2" ht="12.75">
      <c r="A185" s="10">
        <v>19.5</v>
      </c>
      <c r="B185">
        <f>(COUNTIF($A$2:$A$260,$A185)-1)*0.025+1-(COUNTIF($A$2:$A184,$A185)*0.025)</f>
        <v>1.025</v>
      </c>
    </row>
    <row r="186" spans="1:2" ht="12.75">
      <c r="A186" s="10">
        <v>19.5</v>
      </c>
      <c r="B186">
        <f>(COUNTIF($A$2:$A$260,$A186)-1)*0.025+1-(COUNTIF($A$2:$A185,$A186)*0.025)</f>
        <v>1</v>
      </c>
    </row>
    <row r="187" spans="1:2" ht="12.75">
      <c r="A187" s="10">
        <v>19.6</v>
      </c>
      <c r="B187">
        <f>(COUNTIF($A$2:$A$260,$A187)-1)*0.025+1-(COUNTIF($A$2:$A186,$A187)*0.025)</f>
        <v>1</v>
      </c>
    </row>
    <row r="188" spans="1:2" ht="12.75">
      <c r="A188" s="10">
        <v>19.8</v>
      </c>
      <c r="B188">
        <f>(COUNTIF($A$2:$A$260,$A188)-1)*0.025+1-(COUNTIF($A$2:$A187,$A188)*0.025)</f>
        <v>1.05</v>
      </c>
    </row>
    <row r="189" spans="1:2" ht="12.75">
      <c r="A189" s="10">
        <v>19.8</v>
      </c>
      <c r="B189">
        <f>(COUNTIF($A$2:$A$260,$A189)-1)*0.025+1-(COUNTIF($A$2:$A188,$A189)*0.025)</f>
        <v>1.0250000000000001</v>
      </c>
    </row>
    <row r="190" spans="1:2" ht="12.75">
      <c r="A190" s="10">
        <v>19.8</v>
      </c>
      <c r="B190">
        <f>(COUNTIF($A$2:$A$260,$A190)-1)*0.025+1-(COUNTIF($A$2:$A189,$A190)*0.025)</f>
        <v>1</v>
      </c>
    </row>
    <row r="191" spans="1:2" ht="12.75">
      <c r="A191" s="10">
        <v>19.9</v>
      </c>
      <c r="B191">
        <f>(COUNTIF($A$2:$A$260,$A191)-1)*0.025+1-(COUNTIF($A$2:$A190,$A191)*0.025)</f>
        <v>1.05</v>
      </c>
    </row>
    <row r="192" spans="1:2" ht="12.75">
      <c r="A192" s="10">
        <v>19.9</v>
      </c>
      <c r="B192">
        <f>(COUNTIF($A$2:$A$260,$A192)-1)*0.025+1-(COUNTIF($A$2:$A191,$A192)*0.025)</f>
        <v>1.0250000000000001</v>
      </c>
    </row>
    <row r="193" spans="1:2" ht="12.75">
      <c r="A193" s="10">
        <v>19.9</v>
      </c>
      <c r="B193">
        <f>(COUNTIF($A$2:$A$260,$A193)-1)*0.025+1-(COUNTIF($A$2:$A192,$A193)*0.025)</f>
        <v>1</v>
      </c>
    </row>
    <row r="194" spans="1:2" ht="12.75">
      <c r="A194" s="10">
        <v>20</v>
      </c>
      <c r="B194">
        <f>(COUNTIF($A$2:$A$260,$A194)-1)*0.025+1-(COUNTIF($A$2:$A193,$A194)*0.025)</f>
        <v>1.05</v>
      </c>
    </row>
    <row r="195" spans="1:2" ht="12.75">
      <c r="A195" s="10">
        <v>20</v>
      </c>
      <c r="B195">
        <f>(COUNTIF($A$2:$A$260,$A195)-1)*0.025+1-(COUNTIF($A$2:$A194,$A195)*0.025)</f>
        <v>1.0250000000000001</v>
      </c>
    </row>
    <row r="196" spans="1:2" ht="12.75">
      <c r="A196" s="10">
        <v>20</v>
      </c>
      <c r="B196">
        <f>(COUNTIF($A$2:$A$260,$A196)-1)*0.025+1-(COUNTIF($A$2:$A195,$A196)*0.025)</f>
        <v>1</v>
      </c>
    </row>
    <row r="197" spans="1:2" ht="12.75">
      <c r="A197" s="10">
        <v>20.1</v>
      </c>
      <c r="B197">
        <f>(COUNTIF($A$2:$A$260,$A197)-1)*0.025+1-(COUNTIF($A$2:$A196,$A197)*0.025)</f>
        <v>1.025</v>
      </c>
    </row>
    <row r="198" spans="1:2" ht="12.75">
      <c r="A198" s="10">
        <v>20.1</v>
      </c>
      <c r="B198">
        <f>(COUNTIF($A$2:$A$260,$A198)-1)*0.025+1-(COUNTIF($A$2:$A197,$A198)*0.025)</f>
        <v>0.9999999999999999</v>
      </c>
    </row>
    <row r="199" spans="1:2" ht="12.75">
      <c r="A199" s="10">
        <v>20.3</v>
      </c>
      <c r="B199">
        <f>(COUNTIF($A$2:$A$260,$A199)-1)*0.025+1-(COUNTIF($A$2:$A198,$A199)*0.025)</f>
        <v>1.025</v>
      </c>
    </row>
    <row r="200" spans="1:2" ht="12.75">
      <c r="A200" s="10">
        <v>20.3</v>
      </c>
      <c r="B200">
        <f>(COUNTIF($A$2:$A$260,$A200)-1)*0.025+1-(COUNTIF($A$2:$A199,$A200)*0.025)</f>
        <v>0.9999999999999999</v>
      </c>
    </row>
    <row r="201" spans="1:2" ht="12.75">
      <c r="A201" s="10">
        <v>20.5</v>
      </c>
      <c r="B201">
        <f>(COUNTIF($A$2:$A$260,$A201)-1)*0.025+1-(COUNTIF($A$2:$A200,$A201)*0.025)</f>
        <v>1.05</v>
      </c>
    </row>
    <row r="202" spans="1:2" ht="12.75">
      <c r="A202" s="10">
        <v>20.5</v>
      </c>
      <c r="B202">
        <f>(COUNTIF($A$2:$A$260,$A202)-1)*0.025+1-(COUNTIF($A$2:$A201,$A202)*0.025)</f>
        <v>1.0250000000000001</v>
      </c>
    </row>
    <row r="203" spans="1:2" ht="12.75">
      <c r="A203" s="10">
        <v>20.5</v>
      </c>
      <c r="B203">
        <f>(COUNTIF($A$2:$A$260,$A203)-1)*0.025+1-(COUNTIF($A$2:$A202,$A203)*0.025)</f>
        <v>1</v>
      </c>
    </row>
    <row r="204" spans="1:2" ht="12.75">
      <c r="A204" s="10">
        <v>20.6</v>
      </c>
      <c r="B204">
        <f>(COUNTIF($A$2:$A$260,$A204)-1)*0.025+1-(COUNTIF($A$2:$A203,$A204)*0.025)</f>
        <v>1.025</v>
      </c>
    </row>
    <row r="205" spans="1:2" ht="12.75">
      <c r="A205" s="10">
        <v>20.6</v>
      </c>
      <c r="B205">
        <f>(COUNTIF($A$2:$A$260,$A205)-1)*0.025+1-(COUNTIF($A$2:$A204,$A205)*0.025)</f>
        <v>0.9999999999999999</v>
      </c>
    </row>
    <row r="206" spans="1:2" ht="12.75">
      <c r="A206" s="10">
        <v>20.7</v>
      </c>
      <c r="B206">
        <f>(COUNTIF($A$2:$A$260,$A206)-1)*0.025+1-(COUNTIF($A$2:$A205,$A206)*0.025)</f>
        <v>1</v>
      </c>
    </row>
    <row r="207" spans="1:2" ht="12.75">
      <c r="A207" s="10">
        <v>20.8</v>
      </c>
      <c r="B207">
        <f>(COUNTIF($A$2:$A$260,$A207)-1)*0.025+1-(COUNTIF($A$2:$A206,$A207)*0.025)</f>
        <v>1.025</v>
      </c>
    </row>
    <row r="208" spans="1:2" ht="12.75">
      <c r="A208" s="10">
        <v>20.8</v>
      </c>
      <c r="B208">
        <f>(COUNTIF($A$2:$A$260,$A208)-1)*0.025+1-(COUNTIF($A$2:$A207,$A208)*0.025)</f>
        <v>0.9999999999999999</v>
      </c>
    </row>
    <row r="209" spans="1:2" ht="12.75">
      <c r="A209" s="10">
        <v>20.9</v>
      </c>
      <c r="B209">
        <f>(COUNTIF($A$2:$A$260,$A209)-1)*0.025+1-(COUNTIF($A$2:$A208,$A209)*0.025)</f>
        <v>1.05</v>
      </c>
    </row>
    <row r="210" spans="1:2" ht="12.75">
      <c r="A210" s="10">
        <v>20.9</v>
      </c>
      <c r="B210">
        <f>(COUNTIF($A$2:$A$260,$A210)-1)*0.025+1-(COUNTIF($A$2:$A209,$A210)*0.025)</f>
        <v>1.0250000000000001</v>
      </c>
    </row>
    <row r="211" spans="1:2" ht="12.75">
      <c r="A211" s="10">
        <v>20.9</v>
      </c>
      <c r="B211">
        <f>(COUNTIF($A$2:$A$260,$A211)-1)*0.025+1-(COUNTIF($A$2:$A210,$A211)*0.025)</f>
        <v>1</v>
      </c>
    </row>
    <row r="212" spans="1:2" ht="12.75">
      <c r="A212" s="10">
        <v>21</v>
      </c>
      <c r="B212">
        <f>(COUNTIF($A$2:$A$260,$A212)-1)*0.025+1-(COUNTIF($A$2:$A211,$A212)*0.025)</f>
        <v>1.025</v>
      </c>
    </row>
    <row r="213" spans="1:2" ht="12.75">
      <c r="A213" s="10">
        <v>21</v>
      </c>
      <c r="B213">
        <f>(COUNTIF($A$2:$A$260,$A213)-1)*0.025+1-(COUNTIF($A$2:$A212,$A213)*0.025)</f>
        <v>0.9999999999999999</v>
      </c>
    </row>
    <row r="214" spans="1:2" ht="12.75">
      <c r="A214" s="10">
        <v>21.1</v>
      </c>
      <c r="B214">
        <f>(COUNTIF($A$2:$A$260,$A214)-1)*0.025+1-(COUNTIF($A$2:$A213,$A214)*0.025)</f>
        <v>1</v>
      </c>
    </row>
    <row r="215" spans="1:2" ht="12.75">
      <c r="A215" s="10">
        <v>21.2</v>
      </c>
      <c r="B215">
        <f>(COUNTIF($A$2:$A$260,$A215)-1)*0.025+1-(COUNTIF($A$2:$A214,$A215)*0.025)</f>
        <v>1</v>
      </c>
    </row>
    <row r="216" spans="1:2" ht="12.75">
      <c r="A216" s="10">
        <v>21.4</v>
      </c>
      <c r="B216">
        <f>(COUNTIF($A$2:$A$260,$A216)-1)*0.025+1-(COUNTIF($A$2:$A215,$A216)*0.025)</f>
        <v>1.025</v>
      </c>
    </row>
    <row r="217" spans="1:2" ht="12.75">
      <c r="A217" s="10">
        <v>21.4</v>
      </c>
      <c r="B217">
        <f>(COUNTIF($A$2:$A$260,$A217)-1)*0.025+1-(COUNTIF($A$2:$A216,$A217)*0.025)</f>
        <v>0.9999999999999999</v>
      </c>
    </row>
    <row r="218" spans="1:2" ht="12.75">
      <c r="A218" s="10">
        <v>21.5</v>
      </c>
      <c r="B218">
        <f>(COUNTIF($A$2:$A$260,$A218)-1)*0.025+1-(COUNTIF($A$2:$A217,$A218)*0.025)</f>
        <v>1</v>
      </c>
    </row>
    <row r="219" spans="1:2" ht="12.75">
      <c r="A219" s="10">
        <v>21.8</v>
      </c>
      <c r="B219">
        <f>(COUNTIF($A$2:$A$260,$A219)-1)*0.025+1-(COUNTIF($A$2:$A218,$A219)*0.025)</f>
        <v>1</v>
      </c>
    </row>
    <row r="220" spans="1:2" ht="12.75">
      <c r="A220" s="10">
        <v>22</v>
      </c>
      <c r="B220">
        <f>(COUNTIF($A$2:$A$260,$A220)-1)*0.025+1-(COUNTIF($A$2:$A219,$A220)*0.025)</f>
        <v>1</v>
      </c>
    </row>
    <row r="221" spans="1:2" ht="12.75">
      <c r="A221" s="10">
        <v>22.1</v>
      </c>
      <c r="B221">
        <f>(COUNTIF($A$2:$A$260,$A221)-1)*0.025+1-(COUNTIF($A$2:$A220,$A221)*0.025)</f>
        <v>1</v>
      </c>
    </row>
    <row r="222" spans="1:2" ht="12.75">
      <c r="A222" s="10">
        <v>22.2</v>
      </c>
      <c r="B222">
        <f>(COUNTIF($A$2:$A$260,$A222)-1)*0.025+1-(COUNTIF($A$2:$A221,$A222)*0.025)</f>
        <v>1.025</v>
      </c>
    </row>
    <row r="223" spans="1:2" ht="12.75">
      <c r="A223" s="10">
        <v>22.2</v>
      </c>
      <c r="B223">
        <f>(COUNTIF($A$2:$A$260,$A223)-1)*0.025+1-(COUNTIF($A$2:$A222,$A223)*0.025)</f>
        <v>0.9999999999999999</v>
      </c>
    </row>
    <row r="224" spans="1:2" ht="12.75">
      <c r="A224" s="10">
        <v>22.4</v>
      </c>
      <c r="B224">
        <f>(COUNTIF($A$2:$A$260,$A224)-1)*0.025+1-(COUNTIF($A$2:$A223,$A224)*0.025)</f>
        <v>1.025</v>
      </c>
    </row>
    <row r="225" spans="1:2" ht="12.75">
      <c r="A225" s="10">
        <v>22.4</v>
      </c>
      <c r="B225">
        <f>(COUNTIF($A$2:$A$260,$A225)-1)*0.025+1-(COUNTIF($A$2:$A224,$A225)*0.025)</f>
        <v>0.9999999999999999</v>
      </c>
    </row>
    <row r="226" spans="1:2" ht="12.75">
      <c r="A226" s="10">
        <v>22.6</v>
      </c>
      <c r="B226">
        <f>(COUNTIF($A$2:$A$260,$A226)-1)*0.025+1-(COUNTIF($A$2:$A225,$A226)*0.025)</f>
        <v>1</v>
      </c>
    </row>
    <row r="227" spans="1:2" ht="12.75">
      <c r="A227" s="10">
        <v>22.7</v>
      </c>
      <c r="B227">
        <f>(COUNTIF($A$2:$A$260,$A227)-1)*0.025+1-(COUNTIF($A$2:$A226,$A227)*0.025)</f>
        <v>1</v>
      </c>
    </row>
    <row r="228" spans="1:2" ht="12.75">
      <c r="A228" s="10">
        <v>22.9</v>
      </c>
      <c r="B228">
        <f>(COUNTIF($A$2:$A$260,$A228)-1)*0.025+1-(COUNTIF($A$2:$A227,$A228)*0.025)</f>
        <v>1.025</v>
      </c>
    </row>
    <row r="229" spans="1:2" ht="12.75">
      <c r="A229" s="10">
        <v>22.9</v>
      </c>
      <c r="B229">
        <f>(COUNTIF($A$2:$A$260,$A229)-1)*0.025+1-(COUNTIF($A$2:$A228,$A229)*0.025)</f>
        <v>0.9999999999999999</v>
      </c>
    </row>
    <row r="230" spans="1:2" ht="12.75">
      <c r="A230" s="10">
        <v>23</v>
      </c>
      <c r="B230">
        <f>(COUNTIF($A$2:$A$260,$A230)-1)*0.025+1-(COUNTIF($A$2:$A229,$A230)*0.025)</f>
        <v>1.025</v>
      </c>
    </row>
    <row r="231" spans="1:2" ht="12.75">
      <c r="A231" s="10">
        <v>23</v>
      </c>
      <c r="B231">
        <f>(COUNTIF($A$2:$A$260,$A231)-1)*0.025+1-(COUNTIF($A$2:$A230,$A231)*0.025)</f>
        <v>0.9999999999999999</v>
      </c>
    </row>
    <row r="232" spans="1:2" ht="12.75">
      <c r="A232" s="10">
        <v>23.1</v>
      </c>
      <c r="B232">
        <f>(COUNTIF($A$2:$A$260,$A232)-1)*0.025+1-(COUNTIF($A$2:$A231,$A232)*0.025)</f>
        <v>1</v>
      </c>
    </row>
    <row r="233" spans="1:2" ht="12.75">
      <c r="A233" s="10">
        <v>23.2</v>
      </c>
      <c r="B233">
        <f>(COUNTIF($A$2:$A$260,$A233)-1)*0.025+1-(COUNTIF($A$2:$A232,$A233)*0.025)</f>
        <v>1</v>
      </c>
    </row>
    <row r="234" spans="1:2" ht="12.75">
      <c r="A234" s="10">
        <v>23.3</v>
      </c>
      <c r="B234">
        <f>(COUNTIF($A$2:$A$260,$A234)-1)*0.025+1-(COUNTIF($A$2:$A233,$A234)*0.025)</f>
        <v>1</v>
      </c>
    </row>
    <row r="235" spans="1:2" ht="12.75">
      <c r="A235" s="10">
        <v>23.4</v>
      </c>
      <c r="B235">
        <f>(COUNTIF($A$2:$A$260,$A235)-1)*0.025+1-(COUNTIF($A$2:$A234,$A235)*0.025)</f>
        <v>1</v>
      </c>
    </row>
    <row r="236" spans="1:2" ht="12.75">
      <c r="A236" s="10">
        <v>23.5</v>
      </c>
      <c r="B236">
        <f>(COUNTIF($A$2:$A$260,$A236)-1)*0.025+1-(COUNTIF($A$2:$A235,$A236)*0.025)</f>
        <v>1</v>
      </c>
    </row>
    <row r="237" spans="1:2" ht="12.75">
      <c r="A237" s="10">
        <v>23.6</v>
      </c>
      <c r="B237">
        <f>(COUNTIF($A$2:$A$260,$A237)-1)*0.025+1-(COUNTIF($A$2:$A236,$A237)*0.025)</f>
        <v>1</v>
      </c>
    </row>
    <row r="238" spans="1:2" ht="12.75">
      <c r="A238" s="10">
        <v>23.7</v>
      </c>
      <c r="B238">
        <f>(COUNTIF($A$2:$A$260,$A238)-1)*0.025+1-(COUNTIF($A$2:$A237,$A238)*0.025)</f>
        <v>1.05</v>
      </c>
    </row>
    <row r="239" spans="1:2" ht="12.75">
      <c r="A239" s="10">
        <v>23.7</v>
      </c>
      <c r="B239">
        <f>(COUNTIF($A$2:$A$260,$A239)-1)*0.025+1-(COUNTIF($A$2:$A238,$A239)*0.025)</f>
        <v>1.0250000000000001</v>
      </c>
    </row>
    <row r="240" spans="1:2" ht="12.75">
      <c r="A240" s="10">
        <v>23.7</v>
      </c>
      <c r="B240">
        <f>(COUNTIF($A$2:$A$260,$A240)-1)*0.025+1-(COUNTIF($A$2:$A239,$A240)*0.025)</f>
        <v>1</v>
      </c>
    </row>
    <row r="241" spans="1:2" ht="12.75">
      <c r="A241" s="10">
        <v>23.8</v>
      </c>
      <c r="B241">
        <f>(COUNTIF($A$2:$A$260,$A241)-1)*0.025+1-(COUNTIF($A$2:$A240,$A241)*0.025)</f>
        <v>1</v>
      </c>
    </row>
    <row r="242" spans="1:2" ht="12.75">
      <c r="A242" s="10">
        <v>23.9</v>
      </c>
      <c r="B242">
        <f>(COUNTIF($A$2:$A$260,$A242)-1)*0.025+1-(COUNTIF($A$2:$A241,$A242)*0.025)</f>
        <v>1</v>
      </c>
    </row>
    <row r="243" spans="1:2" ht="12.75">
      <c r="A243" s="10">
        <v>24.2</v>
      </c>
      <c r="B243">
        <f>(COUNTIF($A$2:$A$260,$A243)-1)*0.025+1-(COUNTIF($A$2:$A242,$A243)*0.025)</f>
        <v>1</v>
      </c>
    </row>
    <row r="244" spans="1:2" ht="12.75">
      <c r="A244" s="10">
        <v>24.3</v>
      </c>
      <c r="B244">
        <f>(COUNTIF($A$2:$A$260,$A244)-1)*0.025+1-(COUNTIF($A$2:$A243,$A244)*0.025)</f>
        <v>1</v>
      </c>
    </row>
    <row r="245" spans="1:2" ht="12.75">
      <c r="A245" s="10">
        <v>24.4</v>
      </c>
      <c r="B245">
        <f>(COUNTIF($A$2:$A$260,$A245)-1)*0.025+1-(COUNTIF($A$2:$A244,$A245)*0.025)</f>
        <v>1</v>
      </c>
    </row>
    <row r="246" spans="1:2" ht="12.75">
      <c r="A246" s="10">
        <v>24.5</v>
      </c>
      <c r="B246">
        <f>(COUNTIF($A$2:$A$260,$A246)-1)*0.025+1-(COUNTIF($A$2:$A245,$A246)*0.025)</f>
        <v>1.025</v>
      </c>
    </row>
    <row r="247" spans="1:2" ht="12.75">
      <c r="A247" s="10">
        <v>24.5</v>
      </c>
      <c r="B247">
        <f>(COUNTIF($A$2:$A$260,$A247)-1)*0.025+1-(COUNTIF($A$2:$A246,$A247)*0.025)</f>
        <v>0.9999999999999999</v>
      </c>
    </row>
    <row r="248" spans="1:2" ht="12.75">
      <c r="A248" s="10">
        <v>24.9</v>
      </c>
      <c r="B248">
        <f>(COUNTIF($A$2:$A$260,$A248)-1)*0.025+1-(COUNTIF($A$2:$A247,$A248)*0.025)</f>
        <v>1</v>
      </c>
    </row>
    <row r="249" spans="1:2" ht="12.75">
      <c r="A249" s="10">
        <v>26.1</v>
      </c>
      <c r="B249">
        <f>(COUNTIF($A$2:$A$260,$A249)-1)*0.025+1-(COUNTIF($A$2:$A248,$A249)*0.025)</f>
        <v>1</v>
      </c>
    </row>
    <row r="250" spans="1:2" ht="12.75">
      <c r="A250" s="10">
        <v>26.6</v>
      </c>
      <c r="B250">
        <f>(COUNTIF($A$2:$A$260,$A250)-1)*0.025+1-(COUNTIF($A$2:$A249,$A250)*0.025)</f>
        <v>1</v>
      </c>
    </row>
    <row r="251" spans="1:2" ht="12.75">
      <c r="A251" s="10">
        <v>27.2</v>
      </c>
      <c r="B251">
        <f>(COUNTIF($A$2:$A$260,$A251)-1)*0.025+1-(COUNTIF($A$2:$A250,$A251)*0.025)</f>
        <v>1</v>
      </c>
    </row>
    <row r="252" spans="1:2" ht="12.75">
      <c r="A252" s="10">
        <v>27.4</v>
      </c>
      <c r="B252">
        <f>(COUNTIF($A$2:$A$260,$A252)-1)*0.025+1-(COUNTIF($A$2:$A251,$A252)*0.025)</f>
        <v>1</v>
      </c>
    </row>
    <row r="253" spans="1:2" ht="12.75">
      <c r="A253" s="10">
        <v>28.6</v>
      </c>
      <c r="B253">
        <f>(COUNTIF($A$2:$A$260,$A253)-1)*0.025+1-(COUNTIF($A$2:$A252,$A253)*0.025)</f>
        <v>1</v>
      </c>
    </row>
    <row r="254" spans="1:2" ht="12.75">
      <c r="A254" s="10">
        <v>28.7</v>
      </c>
      <c r="B254">
        <f>(COUNTIF($A$2:$A$260,$A254)-1)*0.025+1-(COUNTIF($A$2:$A253,$A254)*0.025)</f>
        <v>1</v>
      </c>
    </row>
    <row r="255" spans="1:2" ht="12.75">
      <c r="A255" s="10">
        <v>29.4</v>
      </c>
      <c r="B255">
        <f>(COUNTIF($A$2:$A$260,$A255)-1)*0.025+1-(COUNTIF($A$2:$A254,$A255)*0.025)</f>
        <v>1</v>
      </c>
    </row>
    <row r="256" spans="1:2" ht="12.75">
      <c r="A256" s="10">
        <v>34.6</v>
      </c>
      <c r="B256">
        <f>(COUNTIF($A$2:$A$260,$A256)-1)*0.025+1-(COUNTIF($A$2:$A255,$A256)*0.025)</f>
        <v>1</v>
      </c>
    </row>
    <row r="257" spans="1:2" ht="12.75">
      <c r="A257" s="10">
        <v>35.7</v>
      </c>
      <c r="B257">
        <f>(COUNTIF($A$2:$A$260,$A257)-1)*0.025+1-(COUNTIF($A$2:$A256,$A257)*0.025)</f>
        <v>1</v>
      </c>
    </row>
    <row r="258" spans="1:2" ht="12.75">
      <c r="A258" s="10">
        <v>36.1</v>
      </c>
      <c r="B258">
        <f>(COUNTIF($A$2:$A$260,$A258)-1)*0.025+1-(COUNTIF($A$2:$A257,$A258)*0.025)</f>
        <v>1</v>
      </c>
    </row>
    <row r="259" spans="1:2" ht="12.75">
      <c r="A259" s="10">
        <v>38</v>
      </c>
      <c r="B259">
        <f>(COUNTIF($A$2:$A$260,$A259)-1)*0.025+1-(COUNTIF($A$2:$A258,$A259)*0.025)</f>
        <v>1</v>
      </c>
    </row>
    <row r="260" spans="1:2" ht="12.75">
      <c r="A260" s="10">
        <v>40.7</v>
      </c>
      <c r="B260">
        <f>(COUNTIF($A$2:$A$260,$A260)-1)*0.025+1-(COUNTIF($A$2:$A259,$A260)*0.025)</f>
        <v>1</v>
      </c>
    </row>
  </sheetData>
  <mergeCells count="3">
    <mergeCell ref="H4:I4"/>
    <mergeCell ref="H9:I9"/>
    <mergeCell ref="E26:F26"/>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B2:L271"/>
  <sheetViews>
    <sheetView tabSelected="1" workbookViewId="0" topLeftCell="A1">
      <selection activeCell="D25" sqref="D25"/>
    </sheetView>
  </sheetViews>
  <sheetFormatPr defaultColWidth="9.140625" defaultRowHeight="12.75"/>
  <cols>
    <col min="2" max="2" width="12.421875" style="0" customWidth="1"/>
    <col min="3" max="3" width="6.8515625" style="0" customWidth="1"/>
    <col min="4" max="4" width="11.28125" style="0" customWidth="1"/>
    <col min="6" max="6" width="12.421875" style="0" customWidth="1"/>
    <col min="7" max="7" width="5.8515625" style="0" customWidth="1"/>
    <col min="8" max="8" width="11.28125" style="0" customWidth="1"/>
    <col min="10" max="10" width="12.421875" style="0" customWidth="1"/>
    <col min="11" max="11" width="5.8515625" style="0" customWidth="1"/>
    <col min="12" max="12" width="11.8515625" style="0" customWidth="1"/>
  </cols>
  <sheetData>
    <row r="2" spans="2:12" ht="12.75">
      <c r="B2" s="147" t="s">
        <v>75</v>
      </c>
      <c r="C2" s="147"/>
      <c r="D2" s="147"/>
      <c r="E2" s="147"/>
      <c r="F2" s="147"/>
      <c r="G2" s="147"/>
      <c r="H2" s="147"/>
      <c r="I2" s="147"/>
      <c r="J2" s="147"/>
      <c r="K2" s="147"/>
      <c r="L2" s="147"/>
    </row>
    <row r="3" spans="2:12" ht="12.75">
      <c r="B3" s="147" t="s">
        <v>76</v>
      </c>
      <c r="C3" s="147"/>
      <c r="D3" s="147"/>
      <c r="E3" s="147"/>
      <c r="F3" s="147"/>
      <c r="G3" s="147"/>
      <c r="H3" s="147"/>
      <c r="I3" s="147"/>
      <c r="J3" s="147"/>
      <c r="K3" s="147"/>
      <c r="L3" s="147"/>
    </row>
    <row r="4" spans="2:12" ht="12.75">
      <c r="B4" s="148"/>
      <c r="C4" s="148"/>
      <c r="D4" s="148"/>
      <c r="E4" s="148"/>
      <c r="F4" s="148"/>
      <c r="G4" s="148"/>
      <c r="H4" s="148"/>
      <c r="I4" s="148"/>
      <c r="J4" s="148"/>
      <c r="K4" s="148"/>
      <c r="L4" s="148"/>
    </row>
    <row r="5" spans="2:12" ht="13.5" customHeight="1">
      <c r="B5" s="146" t="s">
        <v>1</v>
      </c>
      <c r="C5" s="146"/>
      <c r="D5" s="146"/>
      <c r="F5" s="145" t="s">
        <v>3</v>
      </c>
      <c r="G5" s="145"/>
      <c r="H5" s="145"/>
      <c r="J5" s="145" t="s">
        <v>4</v>
      </c>
      <c r="K5" s="145"/>
      <c r="L5" s="145"/>
    </row>
    <row r="6" spans="2:12" ht="39" customHeight="1" thickBot="1">
      <c r="B6" s="63" t="s">
        <v>62</v>
      </c>
      <c r="C6" s="64" t="s">
        <v>0</v>
      </c>
      <c r="D6" s="62" t="s">
        <v>61</v>
      </c>
      <c r="F6" s="63" t="s">
        <v>62</v>
      </c>
      <c r="G6" s="64" t="s">
        <v>0</v>
      </c>
      <c r="H6" s="62" t="s">
        <v>61</v>
      </c>
      <c r="J6" s="63" t="s">
        <v>62</v>
      </c>
      <c r="K6" s="64" t="s">
        <v>0</v>
      </c>
      <c r="L6" s="62" t="s">
        <v>61</v>
      </c>
    </row>
    <row r="7" spans="2:12" ht="12.75">
      <c r="B7" s="3">
        <v>38716</v>
      </c>
      <c r="C7" s="1">
        <v>17.38</v>
      </c>
      <c r="D7" s="10">
        <v>17.4</v>
      </c>
      <c r="F7" s="3">
        <v>38716</v>
      </c>
      <c r="G7" s="1">
        <v>4.4</v>
      </c>
      <c r="H7" s="10">
        <v>4.4</v>
      </c>
      <c r="J7" s="3">
        <v>38716</v>
      </c>
      <c r="K7" s="1">
        <v>1686.92</v>
      </c>
      <c r="L7" s="10">
        <v>1686.9</v>
      </c>
    </row>
    <row r="8" spans="2:12" ht="12.75">
      <c r="B8" s="3">
        <v>38709</v>
      </c>
      <c r="C8" s="1">
        <v>17.52</v>
      </c>
      <c r="D8" s="10">
        <v>17.5</v>
      </c>
      <c r="F8" s="3">
        <v>38709</v>
      </c>
      <c r="G8" s="1">
        <v>4.24</v>
      </c>
      <c r="H8" s="10">
        <v>4.2</v>
      </c>
      <c r="J8" s="3">
        <v>38709</v>
      </c>
      <c r="K8" s="1">
        <v>1692.21</v>
      </c>
      <c r="L8" s="10">
        <v>1692.2</v>
      </c>
    </row>
    <row r="9" spans="2:12" ht="12.75">
      <c r="B9" s="3">
        <v>38702</v>
      </c>
      <c r="C9" s="1">
        <v>17.57</v>
      </c>
      <c r="D9" s="10">
        <v>17.6</v>
      </c>
      <c r="F9" s="3">
        <v>38702</v>
      </c>
      <c r="G9" s="1">
        <v>4.25</v>
      </c>
      <c r="H9" s="10">
        <v>4.3</v>
      </c>
      <c r="J9" s="3">
        <v>38702</v>
      </c>
      <c r="K9" s="1">
        <v>1698.15</v>
      </c>
      <c r="L9" s="10">
        <v>1698.2</v>
      </c>
    </row>
    <row r="10" spans="2:12" ht="12.75">
      <c r="B10" s="3">
        <v>38695</v>
      </c>
      <c r="C10" s="1">
        <v>17.57</v>
      </c>
      <c r="D10" s="10">
        <v>17.6</v>
      </c>
      <c r="F10" s="3">
        <v>38695</v>
      </c>
      <c r="G10" s="1">
        <v>4.4</v>
      </c>
      <c r="H10" s="10">
        <v>4.4</v>
      </c>
      <c r="J10" s="3">
        <v>38695</v>
      </c>
      <c r="K10" s="1">
        <v>1704.12</v>
      </c>
      <c r="L10" s="10">
        <v>1704.1</v>
      </c>
    </row>
    <row r="11" spans="2:12" ht="12.75">
      <c r="B11" s="3">
        <v>38688</v>
      </c>
      <c r="C11" s="1">
        <v>17.55</v>
      </c>
      <c r="D11" s="10">
        <v>17.6</v>
      </c>
      <c r="F11" s="3">
        <v>38688</v>
      </c>
      <c r="G11" s="1">
        <v>4.42</v>
      </c>
      <c r="H11" s="10">
        <v>4.4</v>
      </c>
      <c r="J11" s="3">
        <v>38688</v>
      </c>
      <c r="K11" s="1">
        <v>1702.4</v>
      </c>
      <c r="L11" s="10">
        <v>1702.4</v>
      </c>
    </row>
    <row r="12" spans="2:12" ht="12.75">
      <c r="B12" s="3">
        <v>38681</v>
      </c>
      <c r="C12" s="1">
        <v>17.05</v>
      </c>
      <c r="D12" s="10">
        <v>17.1</v>
      </c>
      <c r="F12" s="3">
        <v>38681</v>
      </c>
      <c r="G12" s="1">
        <v>4.2</v>
      </c>
      <c r="H12" s="10">
        <v>4.2</v>
      </c>
      <c r="J12" s="3">
        <v>38681</v>
      </c>
      <c r="K12" s="1">
        <v>1678.7</v>
      </c>
      <c r="L12" s="10">
        <v>1678.7</v>
      </c>
    </row>
    <row r="13" spans="2:12" ht="12.75">
      <c r="B13" s="3">
        <v>38674</v>
      </c>
      <c r="C13" s="1">
        <v>17.42</v>
      </c>
      <c r="D13" s="10">
        <v>17.4</v>
      </c>
      <c r="F13" s="3">
        <v>38674</v>
      </c>
      <c r="G13" s="1">
        <v>4.34</v>
      </c>
      <c r="H13" s="10">
        <v>4.3</v>
      </c>
      <c r="J13" s="3">
        <v>38674</v>
      </c>
      <c r="K13" s="1">
        <v>1653.65</v>
      </c>
      <c r="L13" s="10">
        <v>1653.7</v>
      </c>
    </row>
    <row r="14" spans="2:12" ht="12.75">
      <c r="B14" s="3">
        <v>38667</v>
      </c>
      <c r="C14" s="1">
        <v>17.88</v>
      </c>
      <c r="D14" s="10">
        <v>17.9</v>
      </c>
      <c r="F14" s="3">
        <v>38667</v>
      </c>
      <c r="G14" s="1">
        <v>4.47</v>
      </c>
      <c r="H14" s="10">
        <v>4.5</v>
      </c>
      <c r="J14" s="3">
        <v>38667</v>
      </c>
      <c r="K14" s="1">
        <v>1630.76</v>
      </c>
      <c r="L14" s="10">
        <v>1630.8</v>
      </c>
    </row>
    <row r="15" spans="2:12" ht="12.75">
      <c r="B15" s="3">
        <v>38660</v>
      </c>
      <c r="C15" s="1">
        <v>17.16</v>
      </c>
      <c r="D15" s="10">
        <v>17.2</v>
      </c>
      <c r="F15" s="3">
        <v>38660</v>
      </c>
      <c r="G15" s="1">
        <v>3.56</v>
      </c>
      <c r="H15" s="10">
        <v>3.6</v>
      </c>
      <c r="J15" s="3">
        <v>38660</v>
      </c>
      <c r="K15" s="1">
        <v>1559.84</v>
      </c>
      <c r="L15" s="10">
        <v>1559.8</v>
      </c>
    </row>
    <row r="16" spans="2:12" ht="12.75">
      <c r="B16" s="3">
        <v>38653</v>
      </c>
      <c r="C16" s="1">
        <v>17.08</v>
      </c>
      <c r="D16" s="10">
        <v>17.1</v>
      </c>
      <c r="F16" s="3">
        <v>38653</v>
      </c>
      <c r="G16" s="1">
        <v>3.9</v>
      </c>
      <c r="H16" s="10">
        <v>3.9</v>
      </c>
      <c r="J16" s="3">
        <v>38653</v>
      </c>
      <c r="K16" s="1">
        <v>1570.33</v>
      </c>
      <c r="L16" s="10">
        <v>1570.3</v>
      </c>
    </row>
    <row r="17" spans="2:12" ht="12.75">
      <c r="B17" s="3">
        <v>38646</v>
      </c>
      <c r="C17" s="1">
        <v>17.23</v>
      </c>
      <c r="D17" s="10">
        <v>17.2</v>
      </c>
      <c r="F17" s="3">
        <v>38646</v>
      </c>
      <c r="G17" s="1">
        <v>4.09</v>
      </c>
      <c r="H17" s="10">
        <v>4.1</v>
      </c>
      <c r="J17" s="3">
        <v>38646</v>
      </c>
      <c r="K17" s="1">
        <v>1544.58</v>
      </c>
      <c r="L17" s="10">
        <v>1544.6</v>
      </c>
    </row>
    <row r="18" spans="2:12" ht="12.75">
      <c r="B18" s="3">
        <v>38639</v>
      </c>
      <c r="C18" s="1">
        <v>17.5</v>
      </c>
      <c r="D18" s="10">
        <v>17.5</v>
      </c>
      <c r="F18" s="3">
        <v>38639</v>
      </c>
      <c r="G18" s="1">
        <v>4.05</v>
      </c>
      <c r="H18" s="10">
        <v>4.1</v>
      </c>
      <c r="J18" s="3">
        <v>38639</v>
      </c>
      <c r="K18" s="1">
        <v>1554.74</v>
      </c>
      <c r="L18" s="10">
        <v>1554.7</v>
      </c>
    </row>
    <row r="19" spans="2:12" ht="12.75">
      <c r="B19" s="3">
        <v>38632</v>
      </c>
      <c r="C19" s="1">
        <v>17.93</v>
      </c>
      <c r="D19" s="10">
        <v>17.9</v>
      </c>
      <c r="F19" s="3">
        <v>38632</v>
      </c>
      <c r="G19" s="1">
        <v>4.24</v>
      </c>
      <c r="H19" s="10">
        <v>4.2</v>
      </c>
      <c r="J19" s="3">
        <v>38632</v>
      </c>
      <c r="K19" s="1">
        <v>1603.47</v>
      </c>
      <c r="L19" s="10">
        <v>1603.5</v>
      </c>
    </row>
    <row r="20" spans="2:12" ht="12.75">
      <c r="B20" s="3">
        <v>38625</v>
      </c>
      <c r="C20" s="1">
        <v>18.16</v>
      </c>
      <c r="D20" s="10">
        <v>18.2</v>
      </c>
      <c r="F20" s="3">
        <v>38625</v>
      </c>
      <c r="G20" s="1">
        <v>4.36</v>
      </c>
      <c r="H20" s="10">
        <v>4.4</v>
      </c>
      <c r="J20" s="3">
        <v>38625</v>
      </c>
      <c r="K20" s="1">
        <v>1581.16</v>
      </c>
      <c r="L20" s="10">
        <v>1581.2</v>
      </c>
    </row>
    <row r="21" spans="2:12" ht="12.75">
      <c r="B21" s="3">
        <v>38618</v>
      </c>
      <c r="C21" s="1">
        <v>18.3</v>
      </c>
      <c r="D21" s="10">
        <v>18.3</v>
      </c>
      <c r="F21" s="3">
        <v>38618</v>
      </c>
      <c r="G21" s="1">
        <v>4.46</v>
      </c>
      <c r="H21" s="10">
        <v>4.5</v>
      </c>
      <c r="J21" s="3">
        <v>38618</v>
      </c>
      <c r="K21" s="1">
        <v>1595.08</v>
      </c>
      <c r="L21" s="10">
        <v>1595.1</v>
      </c>
    </row>
    <row r="22" spans="2:12" ht="12.75">
      <c r="B22" s="3">
        <v>38611</v>
      </c>
      <c r="C22" s="1">
        <v>18.4</v>
      </c>
      <c r="D22" s="10">
        <v>18.4</v>
      </c>
      <c r="F22" s="3">
        <v>38611</v>
      </c>
      <c r="G22" s="1">
        <v>4.86</v>
      </c>
      <c r="H22" s="10">
        <v>4.9</v>
      </c>
      <c r="J22" s="3">
        <v>38611</v>
      </c>
      <c r="K22" s="1">
        <v>1607.6</v>
      </c>
      <c r="L22" s="10">
        <v>1607.6</v>
      </c>
    </row>
    <row r="23" spans="2:12" ht="12.75">
      <c r="B23" s="3">
        <v>38604</v>
      </c>
      <c r="C23" s="1">
        <v>17.98</v>
      </c>
      <c r="D23" s="10">
        <v>18</v>
      </c>
      <c r="F23" s="3">
        <v>38604</v>
      </c>
      <c r="G23" s="1">
        <v>4.78</v>
      </c>
      <c r="H23" s="10">
        <v>4.8</v>
      </c>
      <c r="J23" s="3">
        <v>38604</v>
      </c>
      <c r="K23" s="1">
        <v>1580.21</v>
      </c>
      <c r="L23" s="10">
        <v>1580.2</v>
      </c>
    </row>
    <row r="24" spans="2:12" ht="12.75">
      <c r="B24" s="3">
        <v>38597</v>
      </c>
      <c r="C24" s="1">
        <v>17.3</v>
      </c>
      <c r="D24" s="10">
        <v>17.3</v>
      </c>
      <c r="F24" s="3">
        <v>38597</v>
      </c>
      <c r="G24" s="1">
        <v>4.99</v>
      </c>
      <c r="H24" s="10">
        <v>5</v>
      </c>
      <c r="J24" s="3">
        <v>38597</v>
      </c>
      <c r="K24" s="1">
        <v>1551.36</v>
      </c>
      <c r="L24" s="10">
        <v>1551.4</v>
      </c>
    </row>
    <row r="25" spans="2:12" ht="12.75">
      <c r="B25" s="3">
        <v>38590</v>
      </c>
      <c r="C25" s="1">
        <v>17.88</v>
      </c>
      <c r="D25" s="10">
        <v>17.9</v>
      </c>
      <c r="F25" s="3">
        <v>38590</v>
      </c>
      <c r="G25" s="1">
        <v>4.87</v>
      </c>
      <c r="H25" s="10">
        <v>4.9</v>
      </c>
      <c r="J25" s="3">
        <v>38590</v>
      </c>
      <c r="K25" s="1">
        <v>1577.15</v>
      </c>
      <c r="L25" s="10">
        <v>1577.2</v>
      </c>
    </row>
    <row r="26" spans="2:12" ht="12.75">
      <c r="B26" s="3">
        <v>38583</v>
      </c>
      <c r="C26" s="1">
        <v>17.81</v>
      </c>
      <c r="D26" s="10">
        <v>17.8</v>
      </c>
      <c r="F26" s="3">
        <v>38583</v>
      </c>
      <c r="G26" s="1">
        <v>4.95</v>
      </c>
      <c r="H26" s="10">
        <v>5</v>
      </c>
      <c r="J26" s="3">
        <v>38583</v>
      </c>
      <c r="K26" s="1">
        <v>1587.59</v>
      </c>
      <c r="L26" s="10">
        <v>1587.6</v>
      </c>
    </row>
    <row r="27" spans="2:12" ht="12.75">
      <c r="B27" s="3">
        <v>38576</v>
      </c>
      <c r="C27" s="1">
        <v>19.39</v>
      </c>
      <c r="D27" s="10">
        <v>19.4</v>
      </c>
      <c r="F27" s="3">
        <v>38576</v>
      </c>
      <c r="G27" s="1">
        <v>4.66</v>
      </c>
      <c r="H27" s="10">
        <v>4.7</v>
      </c>
      <c r="J27" s="3">
        <v>38576</v>
      </c>
      <c r="K27" s="1">
        <v>1604.23</v>
      </c>
      <c r="L27" s="10">
        <v>1604.2</v>
      </c>
    </row>
    <row r="28" spans="2:12" ht="12.75">
      <c r="B28" s="3">
        <v>38569</v>
      </c>
      <c r="C28" s="1">
        <v>19.25</v>
      </c>
      <c r="D28" s="10">
        <v>19.3</v>
      </c>
      <c r="F28" s="3">
        <v>38569</v>
      </c>
      <c r="G28" s="1">
        <v>4.75</v>
      </c>
      <c r="H28" s="10">
        <v>4.8</v>
      </c>
      <c r="J28" s="3">
        <v>38569</v>
      </c>
      <c r="K28" s="1">
        <v>1609.74</v>
      </c>
      <c r="L28" s="10">
        <v>1609.7</v>
      </c>
    </row>
    <row r="29" spans="2:12" ht="12.75">
      <c r="B29" s="3">
        <v>38562</v>
      </c>
      <c r="C29" s="1">
        <v>19.39</v>
      </c>
      <c r="D29" s="10">
        <v>19.4</v>
      </c>
      <c r="F29" s="3">
        <v>38562</v>
      </c>
      <c r="G29" s="1">
        <v>5.37</v>
      </c>
      <c r="H29" s="10">
        <v>5.4</v>
      </c>
      <c r="J29" s="3">
        <v>38562</v>
      </c>
      <c r="K29" s="1">
        <v>1600.62</v>
      </c>
      <c r="L29" s="10">
        <v>1600.6</v>
      </c>
    </row>
    <row r="30" spans="2:12" ht="12.75">
      <c r="B30" s="3">
        <v>38555</v>
      </c>
      <c r="C30" s="1">
        <v>19.82</v>
      </c>
      <c r="D30" s="10">
        <v>19.8</v>
      </c>
      <c r="F30" s="3">
        <v>38555</v>
      </c>
      <c r="G30" s="1">
        <v>5.51</v>
      </c>
      <c r="H30" s="10">
        <v>5.5</v>
      </c>
      <c r="J30" s="3">
        <v>38555</v>
      </c>
      <c r="K30" s="1">
        <v>1573.62</v>
      </c>
      <c r="L30" s="10">
        <v>1573.6</v>
      </c>
    </row>
    <row r="31" spans="2:12" ht="12.75">
      <c r="B31" s="3">
        <v>38548</v>
      </c>
      <c r="C31" s="1">
        <v>19.29</v>
      </c>
      <c r="D31" s="10">
        <v>19.3</v>
      </c>
      <c r="F31" s="3">
        <v>38548</v>
      </c>
      <c r="G31" s="1">
        <v>5.4</v>
      </c>
      <c r="H31" s="10">
        <v>5.4</v>
      </c>
      <c r="J31" s="3">
        <v>38548</v>
      </c>
      <c r="K31" s="1">
        <v>1536.45</v>
      </c>
      <c r="L31" s="10">
        <v>1536.5</v>
      </c>
    </row>
    <row r="32" spans="2:12" ht="12.75">
      <c r="B32" s="3">
        <v>38541</v>
      </c>
      <c r="C32" s="1">
        <v>18.77</v>
      </c>
      <c r="D32" s="10">
        <v>18.8</v>
      </c>
      <c r="F32" s="3">
        <v>38541</v>
      </c>
      <c r="G32" s="1">
        <v>5.31</v>
      </c>
      <c r="H32" s="10">
        <v>5.3</v>
      </c>
      <c r="J32" s="3">
        <v>38541</v>
      </c>
      <c r="K32" s="1">
        <v>1485.96</v>
      </c>
      <c r="L32" s="10">
        <v>1486</v>
      </c>
    </row>
    <row r="33" spans="2:12" ht="12.75">
      <c r="B33" s="3">
        <v>38534</v>
      </c>
      <c r="C33" s="1">
        <v>19.3</v>
      </c>
      <c r="D33" s="10">
        <v>19.3</v>
      </c>
      <c r="F33" s="3">
        <v>38534</v>
      </c>
      <c r="G33" s="1">
        <v>5.48</v>
      </c>
      <c r="H33" s="10">
        <v>5.5</v>
      </c>
      <c r="J33" s="3">
        <v>38534</v>
      </c>
      <c r="K33" s="1">
        <v>1497.29</v>
      </c>
      <c r="L33" s="10">
        <v>1497.3</v>
      </c>
    </row>
    <row r="34" spans="2:12" ht="12.75">
      <c r="B34" s="3">
        <v>38527</v>
      </c>
      <c r="C34" s="1">
        <v>19.43</v>
      </c>
      <c r="D34" s="10">
        <v>19.4</v>
      </c>
      <c r="F34" s="3">
        <v>38527</v>
      </c>
      <c r="G34" s="1">
        <v>5.58</v>
      </c>
      <c r="H34" s="10">
        <v>5.6</v>
      </c>
      <c r="J34" s="3">
        <v>38527</v>
      </c>
      <c r="K34" s="1">
        <v>1529.65</v>
      </c>
      <c r="L34" s="10">
        <v>1529.7</v>
      </c>
    </row>
    <row r="35" spans="2:12" ht="12.75">
      <c r="B35" s="3">
        <v>38520</v>
      </c>
      <c r="C35" s="1">
        <v>19.19</v>
      </c>
      <c r="D35" s="10">
        <v>19.2</v>
      </c>
      <c r="F35" s="3">
        <v>38520</v>
      </c>
      <c r="G35" s="1">
        <v>5.25</v>
      </c>
      <c r="H35" s="10">
        <v>5.3</v>
      </c>
      <c r="J35" s="3">
        <v>38520</v>
      </c>
      <c r="K35" s="1">
        <v>1519.61</v>
      </c>
      <c r="L35" s="10">
        <v>1519.6</v>
      </c>
    </row>
    <row r="36" spans="2:12" ht="12.75">
      <c r="B36" s="3">
        <v>38513</v>
      </c>
      <c r="C36" s="1">
        <v>19.37</v>
      </c>
      <c r="D36" s="10">
        <v>19.4</v>
      </c>
      <c r="F36" s="3">
        <v>38513</v>
      </c>
      <c r="G36" s="1">
        <v>5.2</v>
      </c>
      <c r="H36" s="10">
        <v>5.2</v>
      </c>
      <c r="J36" s="3">
        <v>38513</v>
      </c>
      <c r="K36" s="1">
        <v>1544.96</v>
      </c>
      <c r="L36" s="10">
        <v>1545</v>
      </c>
    </row>
    <row r="37" spans="2:12" ht="12.75">
      <c r="B37" s="3">
        <v>38506</v>
      </c>
      <c r="C37" s="1">
        <v>19.61</v>
      </c>
      <c r="D37" s="10">
        <v>19.6</v>
      </c>
      <c r="F37" s="3">
        <v>38506</v>
      </c>
      <c r="G37" s="1">
        <v>5.25</v>
      </c>
      <c r="H37" s="10">
        <v>5.3</v>
      </c>
      <c r="J37" s="3">
        <v>38506</v>
      </c>
      <c r="K37" s="1">
        <v>1549.48</v>
      </c>
      <c r="L37" s="10">
        <v>1549.5</v>
      </c>
    </row>
    <row r="38" spans="2:12" ht="12.75">
      <c r="B38" s="3">
        <v>38499</v>
      </c>
      <c r="C38" s="1">
        <v>19.35</v>
      </c>
      <c r="D38" s="10">
        <v>19.4</v>
      </c>
      <c r="F38" s="3">
        <v>38499</v>
      </c>
      <c r="G38" s="1">
        <v>4.81</v>
      </c>
      <c r="H38" s="10">
        <v>4.8</v>
      </c>
      <c r="J38" s="3">
        <v>38499</v>
      </c>
      <c r="K38" s="1">
        <v>1526.97</v>
      </c>
      <c r="L38" s="10">
        <v>1527</v>
      </c>
    </row>
    <row r="39" spans="2:12" ht="12.75">
      <c r="B39" s="3">
        <v>38492</v>
      </c>
      <c r="C39" s="1">
        <v>18.86</v>
      </c>
      <c r="D39" s="10">
        <v>18.9</v>
      </c>
      <c r="F39" s="3">
        <v>38492</v>
      </c>
      <c r="G39" s="1">
        <v>4.24</v>
      </c>
      <c r="H39" s="10">
        <v>4.2</v>
      </c>
      <c r="J39" s="3">
        <v>38492</v>
      </c>
      <c r="K39" s="1">
        <v>1470.3101</v>
      </c>
      <c r="L39" s="10">
        <v>1470.3</v>
      </c>
    </row>
    <row r="40" spans="2:12" ht="12.75">
      <c r="B40" s="3">
        <v>38485</v>
      </c>
      <c r="C40" s="1">
        <v>18</v>
      </c>
      <c r="D40" s="10">
        <v>18</v>
      </c>
      <c r="F40" s="3">
        <v>38485</v>
      </c>
      <c r="G40" s="1">
        <v>4.19</v>
      </c>
      <c r="H40" s="10">
        <v>4.2</v>
      </c>
      <c r="J40" s="3">
        <v>38485</v>
      </c>
      <c r="K40" s="1">
        <v>1455.6801</v>
      </c>
      <c r="L40" s="10">
        <v>1455.7</v>
      </c>
    </row>
    <row r="41" spans="2:12" ht="12.75">
      <c r="B41" s="3">
        <v>38478</v>
      </c>
      <c r="C41" s="1">
        <v>17.24</v>
      </c>
      <c r="D41" s="10">
        <v>17.2</v>
      </c>
      <c r="F41" s="3">
        <v>38478</v>
      </c>
      <c r="G41" s="1">
        <v>4</v>
      </c>
      <c r="H41" s="10">
        <v>4</v>
      </c>
      <c r="J41" s="3">
        <v>38478</v>
      </c>
      <c r="K41" s="1">
        <v>1421.9</v>
      </c>
      <c r="L41" s="10">
        <v>1421.9</v>
      </c>
    </row>
    <row r="42" spans="2:12" ht="12.75">
      <c r="B42" s="3">
        <v>38471</v>
      </c>
      <c r="C42" s="1">
        <v>17.46</v>
      </c>
      <c r="D42" s="10">
        <v>17.5</v>
      </c>
      <c r="F42" s="3">
        <v>38471</v>
      </c>
      <c r="G42" s="1">
        <v>4.8</v>
      </c>
      <c r="H42" s="10">
        <v>4.8</v>
      </c>
      <c r="J42" s="3">
        <v>38471</v>
      </c>
      <c r="K42" s="1">
        <v>1430.99</v>
      </c>
      <c r="L42" s="10">
        <v>1431</v>
      </c>
    </row>
    <row r="43" spans="2:12" ht="12.75">
      <c r="B43" s="3">
        <v>38464</v>
      </c>
      <c r="C43" s="1">
        <v>17.17</v>
      </c>
      <c r="D43" s="10">
        <v>17.2</v>
      </c>
      <c r="F43" s="3">
        <v>38464</v>
      </c>
      <c r="G43" s="1">
        <v>4.48</v>
      </c>
      <c r="H43" s="10">
        <v>4.5</v>
      </c>
      <c r="J43" s="3">
        <v>38464</v>
      </c>
      <c r="K43" s="1">
        <v>1406.3</v>
      </c>
      <c r="L43" s="10">
        <v>1406.3</v>
      </c>
    </row>
    <row r="44" spans="2:12" ht="12.75">
      <c r="B44" s="3">
        <v>38457</v>
      </c>
      <c r="C44" s="1">
        <v>18</v>
      </c>
      <c r="D44" s="10">
        <v>18</v>
      </c>
      <c r="F44" s="3">
        <v>38457</v>
      </c>
      <c r="G44" s="1">
        <v>5.05</v>
      </c>
      <c r="H44" s="10">
        <v>5.1</v>
      </c>
      <c r="J44" s="3">
        <v>38457</v>
      </c>
      <c r="K44" s="1">
        <v>1490.4301</v>
      </c>
      <c r="L44" s="10">
        <v>1490.4</v>
      </c>
    </row>
    <row r="45" spans="2:12" ht="12.75">
      <c r="B45" s="3">
        <v>38450</v>
      </c>
      <c r="C45" s="1">
        <v>17.66</v>
      </c>
      <c r="D45" s="10">
        <v>17.7</v>
      </c>
      <c r="F45" s="3">
        <v>38450</v>
      </c>
      <c r="G45" s="1">
        <v>5.04</v>
      </c>
      <c r="H45" s="10">
        <v>5</v>
      </c>
      <c r="J45" s="3">
        <v>38450</v>
      </c>
      <c r="K45" s="1">
        <v>1469.42</v>
      </c>
      <c r="L45" s="10">
        <v>1469.4</v>
      </c>
    </row>
    <row r="46" spans="2:12" ht="12.75">
      <c r="B46" s="3">
        <v>38443</v>
      </c>
      <c r="C46" s="1">
        <v>18.02</v>
      </c>
      <c r="D46" s="10">
        <v>18</v>
      </c>
      <c r="F46" s="3">
        <v>38443</v>
      </c>
      <c r="G46" s="1">
        <v>5.21</v>
      </c>
      <c r="H46" s="10">
        <v>5.2</v>
      </c>
      <c r="J46" s="3">
        <v>38443</v>
      </c>
      <c r="K46" s="1">
        <v>1476.4</v>
      </c>
      <c r="L46" s="10">
        <v>1476.4</v>
      </c>
    </row>
    <row r="47" spans="2:12" ht="12.75">
      <c r="B47" s="3">
        <v>38436</v>
      </c>
      <c r="C47" s="1">
        <v>17.77</v>
      </c>
      <c r="D47" s="10">
        <v>17.8</v>
      </c>
      <c r="F47" s="3">
        <v>38436</v>
      </c>
      <c r="G47" s="1">
        <v>5.45</v>
      </c>
      <c r="H47" s="10">
        <v>5.5</v>
      </c>
      <c r="J47" s="3">
        <v>38436</v>
      </c>
      <c r="K47" s="1">
        <v>1483.16</v>
      </c>
      <c r="L47" s="10">
        <v>1483.2</v>
      </c>
    </row>
    <row r="48" spans="2:12" ht="12.75">
      <c r="B48" s="3">
        <v>38429</v>
      </c>
      <c r="C48" s="1">
        <v>18.48</v>
      </c>
      <c r="D48" s="10">
        <v>18.5</v>
      </c>
      <c r="F48" s="3">
        <v>38429</v>
      </c>
      <c r="G48" s="1">
        <v>5.5</v>
      </c>
      <c r="H48" s="10">
        <v>5.5</v>
      </c>
      <c r="J48" s="3">
        <v>38429</v>
      </c>
      <c r="K48" s="1">
        <v>1509.1899</v>
      </c>
      <c r="L48" s="10">
        <v>1509.2</v>
      </c>
    </row>
    <row r="49" spans="2:12" ht="12.75">
      <c r="B49" s="3">
        <v>38422</v>
      </c>
      <c r="C49" s="1">
        <v>18.28</v>
      </c>
      <c r="D49" s="10">
        <v>18.3</v>
      </c>
      <c r="F49" s="3">
        <v>38422</v>
      </c>
      <c r="G49" s="1">
        <v>6</v>
      </c>
      <c r="H49" s="10">
        <v>6</v>
      </c>
      <c r="J49" s="3">
        <v>38422</v>
      </c>
      <c r="K49" s="1">
        <v>1524.04</v>
      </c>
      <c r="L49" s="10">
        <v>1524</v>
      </c>
    </row>
    <row r="50" spans="2:12" ht="12.75">
      <c r="B50" s="3">
        <v>38415</v>
      </c>
      <c r="C50" s="1">
        <v>17.2</v>
      </c>
      <c r="D50" s="10">
        <v>17.2</v>
      </c>
      <c r="F50" s="3">
        <v>38415</v>
      </c>
      <c r="G50" s="1">
        <v>5.67</v>
      </c>
      <c r="H50" s="10">
        <v>5.7</v>
      </c>
      <c r="J50" s="3">
        <v>38415</v>
      </c>
      <c r="K50" s="1">
        <v>1517.0601</v>
      </c>
      <c r="L50" s="10">
        <v>1517.1</v>
      </c>
    </row>
    <row r="51" spans="2:12" ht="12.75">
      <c r="B51" s="3">
        <v>38408</v>
      </c>
      <c r="C51" s="1">
        <v>17.16</v>
      </c>
      <c r="D51" s="10">
        <v>17.2</v>
      </c>
      <c r="F51" s="3">
        <v>38408</v>
      </c>
      <c r="G51" s="1">
        <v>5.85</v>
      </c>
      <c r="H51" s="10">
        <v>5.9</v>
      </c>
      <c r="J51" s="3">
        <v>38408</v>
      </c>
      <c r="K51" s="1">
        <v>1502.9399</v>
      </c>
      <c r="L51" s="10">
        <v>1502.9</v>
      </c>
    </row>
    <row r="52" spans="2:12" ht="12.75">
      <c r="B52" s="3">
        <v>38401</v>
      </c>
      <c r="C52" s="1">
        <v>17.71</v>
      </c>
      <c r="D52" s="10">
        <v>17.7</v>
      </c>
      <c r="F52" s="3">
        <v>38401</v>
      </c>
      <c r="G52" s="1">
        <v>6.06</v>
      </c>
      <c r="H52" s="10">
        <v>6.1</v>
      </c>
      <c r="J52" s="3">
        <v>38401</v>
      </c>
      <c r="K52" s="1">
        <v>1531.1899</v>
      </c>
      <c r="L52" s="10">
        <v>1531.2</v>
      </c>
    </row>
    <row r="53" spans="2:12" ht="12.75">
      <c r="B53" s="3">
        <v>38394</v>
      </c>
      <c r="C53" s="1">
        <v>18</v>
      </c>
      <c r="D53" s="10">
        <v>18</v>
      </c>
      <c r="F53" s="3">
        <v>38394</v>
      </c>
      <c r="G53" s="1">
        <v>6.1</v>
      </c>
      <c r="H53" s="10">
        <v>6.1</v>
      </c>
      <c r="J53" s="3">
        <v>38394</v>
      </c>
      <c r="K53" s="1">
        <v>1534.48</v>
      </c>
      <c r="L53" s="10">
        <v>1534.5</v>
      </c>
    </row>
    <row r="54" spans="2:12" ht="12.75">
      <c r="B54" s="3">
        <v>38387</v>
      </c>
      <c r="C54" s="1">
        <v>18.15</v>
      </c>
      <c r="D54" s="10">
        <v>18.2</v>
      </c>
      <c r="F54" s="3">
        <v>38387</v>
      </c>
      <c r="G54" s="1">
        <v>6.49</v>
      </c>
      <c r="H54" s="10">
        <v>6.5</v>
      </c>
      <c r="J54" s="3">
        <v>38387</v>
      </c>
      <c r="K54" s="1">
        <v>1515.16</v>
      </c>
      <c r="L54" s="10">
        <v>1515.2</v>
      </c>
    </row>
    <row r="55" spans="2:12" ht="12.75">
      <c r="B55" s="3">
        <v>38380</v>
      </c>
      <c r="C55" s="1">
        <v>18.16</v>
      </c>
      <c r="D55" s="10">
        <v>18.2</v>
      </c>
      <c r="F55" s="3">
        <v>38380</v>
      </c>
      <c r="G55" s="1">
        <v>7.18</v>
      </c>
      <c r="H55" s="10">
        <v>7.2</v>
      </c>
      <c r="J55" s="3">
        <v>38380</v>
      </c>
      <c r="K55" s="1">
        <v>1507.79</v>
      </c>
      <c r="L55" s="10">
        <v>1507.8</v>
      </c>
    </row>
    <row r="56" spans="2:12" ht="12.75">
      <c r="B56" s="3">
        <v>38373</v>
      </c>
      <c r="C56" s="1">
        <v>18.75</v>
      </c>
      <c r="D56" s="10">
        <v>18.8</v>
      </c>
      <c r="F56" s="3">
        <v>38373</v>
      </c>
      <c r="G56" s="1">
        <v>7.19</v>
      </c>
      <c r="H56" s="10">
        <v>7.2</v>
      </c>
      <c r="J56" s="3">
        <v>38373</v>
      </c>
      <c r="K56" s="1">
        <v>1554.1899</v>
      </c>
      <c r="L56" s="10">
        <v>1554.2</v>
      </c>
    </row>
    <row r="57" spans="2:12" ht="12.75">
      <c r="B57" s="3">
        <v>38366</v>
      </c>
      <c r="C57" s="1">
        <v>18.66</v>
      </c>
      <c r="D57" s="10">
        <v>18.7</v>
      </c>
      <c r="F57" s="3">
        <v>38366</v>
      </c>
      <c r="G57" s="1">
        <v>7.72</v>
      </c>
      <c r="H57" s="10">
        <v>7.7</v>
      </c>
      <c r="J57" s="3">
        <v>38366</v>
      </c>
      <c r="K57" s="1">
        <v>1561.23</v>
      </c>
      <c r="L57" s="10">
        <v>1561.2</v>
      </c>
    </row>
    <row r="58" spans="2:12" ht="12.75">
      <c r="B58" s="3">
        <v>38359</v>
      </c>
      <c r="C58" s="1">
        <v>19.42</v>
      </c>
      <c r="D58" s="10">
        <v>19.4</v>
      </c>
      <c r="F58" s="3">
        <v>38359</v>
      </c>
      <c r="G58" s="1">
        <v>8.59</v>
      </c>
      <c r="H58" s="10">
        <v>8.6</v>
      </c>
      <c r="J58" s="3">
        <v>38359</v>
      </c>
      <c r="K58" s="1">
        <v>1628.75</v>
      </c>
      <c r="L58" s="10">
        <v>1628.8</v>
      </c>
    </row>
    <row r="59" spans="2:12" ht="12.75">
      <c r="B59" s="3">
        <v>38352</v>
      </c>
      <c r="C59" s="1">
        <v>19.455</v>
      </c>
      <c r="D59" s="10">
        <v>19.5</v>
      </c>
      <c r="F59" s="3">
        <v>38352</v>
      </c>
      <c r="G59" s="1">
        <v>8.13</v>
      </c>
      <c r="H59" s="10">
        <v>8.1</v>
      </c>
      <c r="J59" s="3">
        <v>38352</v>
      </c>
      <c r="K59" s="1">
        <v>1621.33</v>
      </c>
      <c r="L59" s="10">
        <v>1621.3</v>
      </c>
    </row>
    <row r="60" spans="2:12" ht="12.75">
      <c r="B60" s="3">
        <v>38345</v>
      </c>
      <c r="C60" s="1">
        <v>19.105</v>
      </c>
      <c r="D60" s="10">
        <v>19.1</v>
      </c>
      <c r="F60" s="3">
        <v>38345</v>
      </c>
      <c r="G60" s="1">
        <v>8.12</v>
      </c>
      <c r="H60" s="10">
        <v>8.1</v>
      </c>
      <c r="J60" s="3">
        <v>38345</v>
      </c>
      <c r="K60" s="1">
        <v>1603.84</v>
      </c>
      <c r="L60" s="10">
        <v>1603.8</v>
      </c>
    </row>
    <row r="61" spans="2:12" ht="12.75">
      <c r="B61" s="3">
        <v>38338</v>
      </c>
      <c r="C61" s="1">
        <v>19.49</v>
      </c>
      <c r="D61" s="10">
        <v>19.5</v>
      </c>
      <c r="F61" s="3">
        <v>38338</v>
      </c>
      <c r="G61" s="1">
        <v>8.44</v>
      </c>
      <c r="H61" s="10">
        <v>8.4</v>
      </c>
      <c r="J61" s="3">
        <v>38338</v>
      </c>
      <c r="K61" s="1">
        <v>1617.53</v>
      </c>
      <c r="L61" s="10">
        <v>1617.5</v>
      </c>
    </row>
    <row r="62" spans="2:12" ht="12.75">
      <c r="B62" s="3">
        <v>38331</v>
      </c>
      <c r="C62" s="1">
        <v>19.51</v>
      </c>
      <c r="D62" s="10">
        <v>19.5</v>
      </c>
      <c r="F62" s="3">
        <v>38331</v>
      </c>
      <c r="G62" s="1">
        <v>8.9</v>
      </c>
      <c r="H62" s="10">
        <v>8.9</v>
      </c>
      <c r="J62" s="3">
        <v>38331</v>
      </c>
      <c r="K62" s="1">
        <v>1612.33</v>
      </c>
      <c r="L62" s="10">
        <v>1612.3</v>
      </c>
    </row>
    <row r="63" spans="2:12" ht="12.75">
      <c r="B63" s="3">
        <v>38324</v>
      </c>
      <c r="C63" s="1">
        <v>19.2</v>
      </c>
      <c r="D63" s="10">
        <v>19.2</v>
      </c>
      <c r="F63" s="3">
        <v>38324</v>
      </c>
      <c r="G63" s="1">
        <v>8.9</v>
      </c>
      <c r="H63" s="10">
        <v>8.9</v>
      </c>
      <c r="J63" s="3">
        <v>38324</v>
      </c>
      <c r="K63" s="1">
        <v>1586.46</v>
      </c>
      <c r="L63" s="10">
        <v>1586.5</v>
      </c>
    </row>
    <row r="64" spans="2:12" ht="12.75">
      <c r="B64" s="3">
        <v>38317</v>
      </c>
      <c r="C64" s="1">
        <v>18.87</v>
      </c>
      <c r="D64" s="10">
        <v>18.9</v>
      </c>
      <c r="F64" s="3">
        <v>38317</v>
      </c>
      <c r="G64" s="1">
        <v>8.77</v>
      </c>
      <c r="H64" s="10">
        <v>8.8</v>
      </c>
      <c r="J64" s="3">
        <v>38317</v>
      </c>
      <c r="K64" s="1">
        <v>1551.16</v>
      </c>
      <c r="L64" s="10">
        <v>1551.2</v>
      </c>
    </row>
    <row r="65" spans="2:12" ht="12.75">
      <c r="B65" s="3">
        <v>38310</v>
      </c>
      <c r="C65" s="1">
        <v>19.13</v>
      </c>
      <c r="D65" s="10">
        <v>19.1</v>
      </c>
      <c r="F65" s="3">
        <v>38310</v>
      </c>
      <c r="G65" s="1">
        <v>8.99</v>
      </c>
      <c r="H65" s="10">
        <v>9</v>
      </c>
      <c r="J65" s="3">
        <v>38310</v>
      </c>
      <c r="K65" s="1">
        <v>1554.3101</v>
      </c>
      <c r="L65" s="10">
        <v>1554.3</v>
      </c>
    </row>
    <row r="66" spans="2:12" ht="12.75">
      <c r="B66" s="3">
        <v>38303</v>
      </c>
      <c r="C66" s="1">
        <v>19.97</v>
      </c>
      <c r="D66" s="10">
        <v>20</v>
      </c>
      <c r="F66" s="3">
        <v>38303</v>
      </c>
      <c r="G66" s="1">
        <v>9.08</v>
      </c>
      <c r="H66" s="10">
        <v>9.1</v>
      </c>
      <c r="J66" s="3">
        <v>38303</v>
      </c>
      <c r="K66" s="1">
        <v>1525.13</v>
      </c>
      <c r="L66" s="10">
        <v>1525.1</v>
      </c>
    </row>
    <row r="67" spans="2:12" ht="12.75">
      <c r="B67" s="3">
        <v>38296</v>
      </c>
      <c r="C67" s="1">
        <v>19.2</v>
      </c>
      <c r="D67" s="10">
        <v>19.2</v>
      </c>
      <c r="F67" s="3">
        <v>38296</v>
      </c>
      <c r="G67" s="1">
        <v>7.94</v>
      </c>
      <c r="H67" s="10">
        <v>7.9</v>
      </c>
      <c r="J67" s="3">
        <v>38296</v>
      </c>
      <c r="K67" s="1">
        <v>1486.25</v>
      </c>
      <c r="L67" s="10">
        <v>1486.3</v>
      </c>
    </row>
    <row r="68" spans="2:12" ht="12.75">
      <c r="B68" s="3">
        <v>38289</v>
      </c>
      <c r="C68" s="1">
        <v>18.18</v>
      </c>
      <c r="D68" s="10">
        <v>18.2</v>
      </c>
      <c r="F68" s="3">
        <v>38289</v>
      </c>
      <c r="G68" s="1">
        <v>7.12</v>
      </c>
      <c r="H68" s="10">
        <v>7.1</v>
      </c>
      <c r="J68" s="3">
        <v>38289</v>
      </c>
      <c r="K68" s="1">
        <v>1435.6801</v>
      </c>
      <c r="L68" s="10">
        <v>1435.7</v>
      </c>
    </row>
    <row r="69" spans="2:12" ht="12.75">
      <c r="B69" s="3">
        <v>38282</v>
      </c>
      <c r="C69" s="1">
        <v>18.54</v>
      </c>
      <c r="D69" s="10">
        <v>18.5</v>
      </c>
      <c r="F69" s="3">
        <v>38282</v>
      </c>
      <c r="G69" s="1">
        <v>7.12</v>
      </c>
      <c r="H69" s="10">
        <v>7.1</v>
      </c>
      <c r="J69" s="3">
        <v>38282</v>
      </c>
      <c r="K69" s="1">
        <v>1428.08</v>
      </c>
      <c r="L69" s="10">
        <v>1428.1</v>
      </c>
    </row>
    <row r="70" spans="2:12" ht="12.75">
      <c r="B70" s="3">
        <v>38275</v>
      </c>
      <c r="C70" s="1">
        <v>18.77</v>
      </c>
      <c r="D70" s="10">
        <v>18.8</v>
      </c>
      <c r="F70" s="3">
        <v>38275</v>
      </c>
      <c r="G70" s="1">
        <v>7.36</v>
      </c>
      <c r="H70" s="10">
        <v>7.4</v>
      </c>
      <c r="J70" s="3">
        <v>38275</v>
      </c>
      <c r="K70" s="1">
        <v>1435.54</v>
      </c>
      <c r="L70" s="10">
        <v>1435.5</v>
      </c>
    </row>
    <row r="71" spans="2:12" ht="12.75">
      <c r="B71" s="3">
        <v>38268</v>
      </c>
      <c r="C71" s="1">
        <v>19.21</v>
      </c>
      <c r="D71" s="10">
        <v>19.2</v>
      </c>
      <c r="F71" s="3">
        <v>38268</v>
      </c>
      <c r="G71" s="1">
        <v>7.51</v>
      </c>
      <c r="H71" s="10">
        <v>7.5</v>
      </c>
      <c r="J71" s="3">
        <v>38268</v>
      </c>
      <c r="K71" s="1">
        <v>1463.22</v>
      </c>
      <c r="L71" s="10">
        <v>1463.2</v>
      </c>
    </row>
    <row r="72" spans="2:12" ht="12.75">
      <c r="B72" s="3">
        <v>38261</v>
      </c>
      <c r="C72" s="1">
        <v>18.26</v>
      </c>
      <c r="D72" s="10">
        <v>18.3</v>
      </c>
      <c r="F72" s="3">
        <v>38261</v>
      </c>
      <c r="G72" s="1">
        <v>6.81</v>
      </c>
      <c r="H72" s="10">
        <v>6.8</v>
      </c>
      <c r="J72" s="3">
        <v>38261</v>
      </c>
      <c r="K72" s="1">
        <v>1389.9399</v>
      </c>
      <c r="L72" s="10">
        <v>1389.9</v>
      </c>
    </row>
    <row r="73" spans="2:12" ht="12.75">
      <c r="B73" s="3">
        <v>38254</v>
      </c>
      <c r="C73" s="1">
        <v>19.04</v>
      </c>
      <c r="D73" s="10">
        <v>19</v>
      </c>
      <c r="F73" s="3">
        <v>38254</v>
      </c>
      <c r="G73" s="1">
        <v>7.08</v>
      </c>
      <c r="H73" s="10">
        <v>7.1</v>
      </c>
      <c r="J73" s="3">
        <v>38254</v>
      </c>
      <c r="K73" s="1">
        <v>1417.39</v>
      </c>
      <c r="L73" s="10">
        <v>1417.4</v>
      </c>
    </row>
    <row r="74" spans="2:12" ht="12.75">
      <c r="B74" s="3">
        <v>38247</v>
      </c>
      <c r="C74" s="1">
        <v>20.54</v>
      </c>
      <c r="D74" s="10">
        <v>20.5</v>
      </c>
      <c r="F74" s="3">
        <v>38247</v>
      </c>
      <c r="G74" s="1">
        <v>7.38</v>
      </c>
      <c r="H74" s="10">
        <v>7.4</v>
      </c>
      <c r="J74" s="3">
        <v>38247</v>
      </c>
      <c r="K74" s="1">
        <v>1417.84</v>
      </c>
      <c r="L74" s="10">
        <v>1417.8</v>
      </c>
    </row>
    <row r="75" spans="2:12" ht="12.75">
      <c r="B75" s="3">
        <v>38240</v>
      </c>
      <c r="C75" s="1">
        <v>19.02</v>
      </c>
      <c r="D75" s="10">
        <v>19</v>
      </c>
      <c r="F75" s="3">
        <v>38240</v>
      </c>
      <c r="G75" s="1">
        <v>6.55</v>
      </c>
      <c r="H75" s="10">
        <v>6.6</v>
      </c>
      <c r="J75" s="3">
        <v>38240</v>
      </c>
      <c r="K75" s="1">
        <v>1382.48</v>
      </c>
      <c r="L75" s="10">
        <v>1382.5</v>
      </c>
    </row>
    <row r="76" spans="2:12" ht="12.75">
      <c r="B76" s="3">
        <v>38233</v>
      </c>
      <c r="C76" s="1">
        <v>19.33</v>
      </c>
      <c r="D76" s="10">
        <v>19.3</v>
      </c>
      <c r="F76" s="3">
        <v>38233</v>
      </c>
      <c r="G76" s="1">
        <v>7.21</v>
      </c>
      <c r="H76" s="10">
        <v>7.2</v>
      </c>
      <c r="J76" s="3">
        <v>38233</v>
      </c>
      <c r="K76" s="1">
        <v>1383.12</v>
      </c>
      <c r="L76" s="10">
        <v>1383.1</v>
      </c>
    </row>
    <row r="77" spans="2:12" ht="12.75">
      <c r="B77" s="3">
        <v>38226</v>
      </c>
      <c r="C77" s="1">
        <v>18.94</v>
      </c>
      <c r="D77" s="10">
        <v>18.9</v>
      </c>
      <c r="F77" s="3">
        <v>38226</v>
      </c>
      <c r="G77" s="1">
        <v>6.84</v>
      </c>
      <c r="H77" s="10">
        <v>6.8</v>
      </c>
      <c r="J77" s="3">
        <v>38226</v>
      </c>
      <c r="K77" s="1">
        <v>1370.51</v>
      </c>
      <c r="L77" s="10">
        <v>1370.5</v>
      </c>
    </row>
    <row r="78" spans="2:12" ht="12.75">
      <c r="B78" s="3">
        <v>38219</v>
      </c>
      <c r="C78" s="1">
        <v>17.86</v>
      </c>
      <c r="D78" s="10">
        <v>17.9</v>
      </c>
      <c r="F78" s="3">
        <v>38219</v>
      </c>
      <c r="G78" s="1">
        <v>6.48</v>
      </c>
      <c r="H78" s="10">
        <v>6.5</v>
      </c>
      <c r="J78" s="3">
        <v>38219</v>
      </c>
      <c r="K78" s="1">
        <v>1309.5</v>
      </c>
      <c r="L78" s="10">
        <v>1309.5</v>
      </c>
    </row>
    <row r="79" spans="2:12" ht="12.75">
      <c r="B79" s="3">
        <v>38212</v>
      </c>
      <c r="C79" s="1">
        <v>19.98</v>
      </c>
      <c r="D79" s="10">
        <v>20</v>
      </c>
      <c r="F79" s="3">
        <v>38212</v>
      </c>
      <c r="G79" s="1">
        <v>6.87</v>
      </c>
      <c r="H79" s="10">
        <v>6.9</v>
      </c>
      <c r="J79" s="3">
        <v>38212</v>
      </c>
      <c r="K79" s="1">
        <v>1320.83</v>
      </c>
      <c r="L79" s="10">
        <v>1320.8</v>
      </c>
    </row>
    <row r="80" spans="2:12" ht="12.75">
      <c r="B80" s="3">
        <v>38205</v>
      </c>
      <c r="C80" s="1">
        <v>20.59</v>
      </c>
      <c r="D80" s="10">
        <v>20.6</v>
      </c>
      <c r="F80" s="3">
        <v>38205</v>
      </c>
      <c r="G80" s="1">
        <v>7.43</v>
      </c>
      <c r="H80" s="10">
        <v>7.4</v>
      </c>
      <c r="J80" s="3">
        <v>38205</v>
      </c>
      <c r="K80" s="1">
        <v>1390.21</v>
      </c>
      <c r="L80" s="10">
        <v>1390.2</v>
      </c>
    </row>
    <row r="81" spans="2:12" ht="12.75">
      <c r="B81" s="3">
        <v>38198</v>
      </c>
      <c r="C81" s="1">
        <v>20.86</v>
      </c>
      <c r="D81" s="10">
        <v>20.9</v>
      </c>
      <c r="F81" s="3">
        <v>38198</v>
      </c>
      <c r="G81" s="1">
        <v>7.16</v>
      </c>
      <c r="H81" s="10">
        <v>7.2</v>
      </c>
      <c r="J81" s="3">
        <v>38198</v>
      </c>
      <c r="K81" s="1">
        <v>1376.8</v>
      </c>
      <c r="L81" s="10">
        <v>1376.8</v>
      </c>
    </row>
    <row r="82" spans="2:12" ht="12.75">
      <c r="B82" s="3">
        <v>38191</v>
      </c>
      <c r="C82" s="1">
        <v>21.449</v>
      </c>
      <c r="D82" s="10">
        <v>21.4</v>
      </c>
      <c r="F82" s="3">
        <v>38191</v>
      </c>
      <c r="G82" s="1">
        <v>6.71</v>
      </c>
      <c r="H82" s="10">
        <v>6.7</v>
      </c>
      <c r="J82" s="3">
        <v>38191</v>
      </c>
      <c r="K82" s="1">
        <v>1398.92</v>
      </c>
      <c r="L82" s="10">
        <v>1398.9</v>
      </c>
    </row>
    <row r="83" spans="2:12" ht="12.75">
      <c r="B83" s="3">
        <v>38184</v>
      </c>
      <c r="C83" s="1">
        <v>22.16</v>
      </c>
      <c r="D83" s="10">
        <v>22.2</v>
      </c>
      <c r="F83" s="3">
        <v>38184</v>
      </c>
      <c r="G83" s="1">
        <v>7.27</v>
      </c>
      <c r="H83" s="10">
        <v>7.3</v>
      </c>
      <c r="J83" s="3">
        <v>38184</v>
      </c>
      <c r="K83" s="1">
        <v>1429.91</v>
      </c>
      <c r="L83" s="10">
        <v>1429.9</v>
      </c>
    </row>
    <row r="84" spans="2:12" ht="12.75">
      <c r="B84" s="3">
        <v>38177</v>
      </c>
      <c r="C84" s="1">
        <v>22.66</v>
      </c>
      <c r="D84" s="10">
        <v>22.7</v>
      </c>
      <c r="F84" s="3">
        <v>38177</v>
      </c>
      <c r="G84" s="1">
        <v>8.03</v>
      </c>
      <c r="H84" s="10">
        <v>8</v>
      </c>
      <c r="J84" s="3">
        <v>38177</v>
      </c>
      <c r="K84" s="1">
        <v>1470.47</v>
      </c>
      <c r="L84" s="10">
        <v>1470.5</v>
      </c>
    </row>
    <row r="85" spans="2:12" ht="12.75">
      <c r="B85" s="3">
        <v>38170</v>
      </c>
      <c r="C85" s="1">
        <v>23.74</v>
      </c>
      <c r="D85" s="10">
        <v>23.7</v>
      </c>
      <c r="F85" s="3">
        <v>38170</v>
      </c>
      <c r="G85" s="1">
        <v>9.18</v>
      </c>
      <c r="H85" s="10">
        <v>9.2</v>
      </c>
      <c r="J85" s="3">
        <v>38170</v>
      </c>
      <c r="K85" s="1">
        <v>1507.3199</v>
      </c>
      <c r="L85" s="10">
        <v>1507.3</v>
      </c>
    </row>
    <row r="86" spans="2:12" ht="12.75">
      <c r="B86" s="3">
        <v>38163</v>
      </c>
      <c r="C86" s="1">
        <v>23.57</v>
      </c>
      <c r="D86" s="10">
        <v>23.6</v>
      </c>
      <c r="F86" s="3">
        <v>38163</v>
      </c>
      <c r="G86" s="1">
        <v>8.99</v>
      </c>
      <c r="H86" s="10">
        <v>9</v>
      </c>
      <c r="J86" s="3">
        <v>38163</v>
      </c>
      <c r="K86" s="1">
        <v>1467.98</v>
      </c>
      <c r="L86" s="10">
        <v>1468</v>
      </c>
    </row>
    <row r="87" spans="2:12" ht="12.75">
      <c r="B87" s="3">
        <v>38156</v>
      </c>
      <c r="C87" s="1">
        <v>23.53</v>
      </c>
      <c r="D87" s="10">
        <v>23.5</v>
      </c>
      <c r="F87" s="3">
        <v>38156</v>
      </c>
      <c r="G87" s="1">
        <v>9.8</v>
      </c>
      <c r="H87" s="10">
        <v>9.8</v>
      </c>
      <c r="J87" s="3">
        <v>38156</v>
      </c>
      <c r="K87" s="1">
        <v>1470.62</v>
      </c>
      <c r="L87" s="10">
        <v>1470.6</v>
      </c>
    </row>
    <row r="88" spans="2:12" ht="12.75">
      <c r="B88" s="3">
        <v>38149</v>
      </c>
      <c r="C88" s="1">
        <v>23.04</v>
      </c>
      <c r="D88" s="10">
        <v>23</v>
      </c>
      <c r="F88" s="3">
        <v>38149</v>
      </c>
      <c r="G88" s="1">
        <v>10.36</v>
      </c>
      <c r="H88" s="10">
        <v>10.4</v>
      </c>
      <c r="J88" s="3">
        <v>38149</v>
      </c>
      <c r="K88" s="1">
        <v>1465.5601</v>
      </c>
      <c r="L88" s="10">
        <v>1465.6</v>
      </c>
    </row>
    <row r="89" spans="2:12" ht="12.75">
      <c r="B89" s="3">
        <v>38142</v>
      </c>
      <c r="C89" s="1">
        <v>22.1</v>
      </c>
      <c r="D89" s="10">
        <v>22.1</v>
      </c>
      <c r="F89" s="3">
        <v>38142</v>
      </c>
      <c r="G89" s="1">
        <v>10.57</v>
      </c>
      <c r="H89" s="10">
        <v>10.6</v>
      </c>
      <c r="J89" s="3">
        <v>38142</v>
      </c>
      <c r="K89" s="1">
        <v>1457.71</v>
      </c>
      <c r="L89" s="10">
        <v>1457.7</v>
      </c>
    </row>
    <row r="90" spans="2:12" ht="12.75">
      <c r="B90" s="3">
        <v>38135</v>
      </c>
      <c r="C90" s="1">
        <v>21.77</v>
      </c>
      <c r="D90" s="10">
        <v>21.8</v>
      </c>
      <c r="F90" s="3">
        <v>38135</v>
      </c>
      <c r="G90" s="1">
        <v>10.36</v>
      </c>
      <c r="H90" s="10">
        <v>10.4</v>
      </c>
      <c r="J90" s="3">
        <v>38135</v>
      </c>
      <c r="K90" s="1">
        <v>1418.77</v>
      </c>
      <c r="L90" s="10">
        <v>1418.8</v>
      </c>
    </row>
    <row r="91" spans="2:12" ht="12.75">
      <c r="B91" s="3">
        <v>38128</v>
      </c>
      <c r="C91" s="1">
        <v>20.76</v>
      </c>
      <c r="D91" s="10">
        <v>20.8</v>
      </c>
      <c r="F91" s="3">
        <v>38128</v>
      </c>
      <c r="G91" s="1">
        <v>9.74</v>
      </c>
      <c r="H91" s="10">
        <v>9.7</v>
      </c>
      <c r="J91" s="3">
        <v>38128</v>
      </c>
      <c r="K91" s="1">
        <v>1379.99</v>
      </c>
      <c r="L91" s="10">
        <v>1380</v>
      </c>
    </row>
    <row r="92" spans="2:12" ht="12.75">
      <c r="B92" s="3">
        <v>38121</v>
      </c>
      <c r="C92" s="1">
        <v>21.42</v>
      </c>
      <c r="D92" s="10">
        <v>21.4</v>
      </c>
      <c r="F92" s="3">
        <v>38121</v>
      </c>
      <c r="G92" s="1">
        <v>10.14</v>
      </c>
      <c r="H92" s="10">
        <v>10.1</v>
      </c>
      <c r="J92" s="3">
        <v>38121</v>
      </c>
      <c r="K92" s="1">
        <v>1395.21</v>
      </c>
      <c r="L92" s="10">
        <v>1395.2</v>
      </c>
    </row>
    <row r="93" spans="2:12" ht="12.75">
      <c r="B93" s="3">
        <v>38114</v>
      </c>
      <c r="C93" s="1">
        <v>21.11</v>
      </c>
      <c r="D93" s="10">
        <v>21.1</v>
      </c>
      <c r="F93" s="3">
        <v>38114</v>
      </c>
      <c r="G93" s="1">
        <v>10.04</v>
      </c>
      <c r="H93" s="10">
        <v>10</v>
      </c>
      <c r="J93" s="3">
        <v>38114</v>
      </c>
      <c r="K93" s="1">
        <v>1409.0601</v>
      </c>
      <c r="L93" s="10">
        <v>1409.1</v>
      </c>
    </row>
    <row r="94" spans="2:12" ht="12.75">
      <c r="B94" s="3">
        <v>38107</v>
      </c>
      <c r="C94" s="1">
        <v>23.37</v>
      </c>
      <c r="D94" s="10">
        <v>23.4</v>
      </c>
      <c r="F94" s="3">
        <v>38107</v>
      </c>
      <c r="G94" s="1">
        <v>11.24</v>
      </c>
      <c r="H94" s="10">
        <v>11.2</v>
      </c>
      <c r="J94" s="3">
        <v>38107</v>
      </c>
      <c r="K94" s="1">
        <v>1496.67</v>
      </c>
      <c r="L94" s="10">
        <v>1496.7</v>
      </c>
    </row>
    <row r="95" spans="2:12" ht="12.75">
      <c r="B95" s="3">
        <v>38100</v>
      </c>
      <c r="C95" s="1">
        <v>22.55</v>
      </c>
      <c r="D95" s="10">
        <v>22.6</v>
      </c>
      <c r="F95" s="3">
        <v>38100</v>
      </c>
      <c r="G95" s="1">
        <v>10.5</v>
      </c>
      <c r="H95" s="10">
        <v>10.5</v>
      </c>
      <c r="J95" s="3">
        <v>38100</v>
      </c>
      <c r="K95" s="1">
        <v>1448.89</v>
      </c>
      <c r="L95" s="10">
        <v>1448.9</v>
      </c>
    </row>
    <row r="96" spans="2:12" ht="12.75">
      <c r="B96" s="3">
        <v>38093</v>
      </c>
      <c r="C96" s="1">
        <v>24.21</v>
      </c>
      <c r="D96" s="10">
        <v>24.2</v>
      </c>
      <c r="F96" s="3">
        <v>38093</v>
      </c>
      <c r="G96" s="1">
        <v>11.36</v>
      </c>
      <c r="H96" s="10">
        <v>11.4</v>
      </c>
      <c r="J96" s="3">
        <v>38093</v>
      </c>
      <c r="K96" s="1">
        <v>1489.59</v>
      </c>
      <c r="L96" s="10">
        <v>1489.6</v>
      </c>
    </row>
    <row r="97" spans="2:12" ht="12.75">
      <c r="B97" s="3">
        <v>38086</v>
      </c>
      <c r="C97" s="1">
        <v>24.29</v>
      </c>
      <c r="D97" s="10">
        <v>24.3</v>
      </c>
      <c r="F97" s="3">
        <v>38086</v>
      </c>
      <c r="G97" s="1">
        <v>11.6</v>
      </c>
      <c r="H97" s="10">
        <v>11.6</v>
      </c>
      <c r="J97" s="3">
        <v>38086</v>
      </c>
      <c r="K97" s="1">
        <v>1488.45</v>
      </c>
      <c r="L97" s="10">
        <v>1488.5</v>
      </c>
    </row>
    <row r="98" spans="2:12" ht="12.75">
      <c r="B98" s="3">
        <v>38079</v>
      </c>
      <c r="C98" s="1">
        <v>23.68</v>
      </c>
      <c r="D98" s="10">
        <v>23.7</v>
      </c>
      <c r="F98" s="3">
        <v>38079</v>
      </c>
      <c r="G98" s="1">
        <v>11.24</v>
      </c>
      <c r="H98" s="10">
        <v>11.2</v>
      </c>
      <c r="J98" s="3">
        <v>38079</v>
      </c>
      <c r="K98" s="1">
        <v>1429.54</v>
      </c>
      <c r="L98" s="10">
        <v>1429.5</v>
      </c>
    </row>
    <row r="99" spans="2:12" ht="12.75">
      <c r="B99" s="3">
        <v>38072</v>
      </c>
      <c r="C99" s="1">
        <v>22.24</v>
      </c>
      <c r="D99" s="10">
        <v>22.2</v>
      </c>
      <c r="F99" s="3">
        <v>38072</v>
      </c>
      <c r="G99" s="1">
        <v>10.49</v>
      </c>
      <c r="H99" s="10">
        <v>10.5</v>
      </c>
      <c r="J99" s="3">
        <v>38072</v>
      </c>
      <c r="K99" s="1">
        <v>1386.76</v>
      </c>
      <c r="L99" s="10">
        <v>1386.8</v>
      </c>
    </row>
    <row r="100" spans="2:12" ht="12.75">
      <c r="B100" s="3">
        <v>38065</v>
      </c>
      <c r="C100" s="1">
        <v>22.95</v>
      </c>
      <c r="D100" s="10">
        <v>23</v>
      </c>
      <c r="F100" s="3">
        <v>38065</v>
      </c>
      <c r="G100" s="1">
        <v>11.3</v>
      </c>
      <c r="H100" s="10">
        <v>11.3</v>
      </c>
      <c r="J100" s="3">
        <v>38065</v>
      </c>
      <c r="K100" s="1">
        <v>1423.15</v>
      </c>
      <c r="L100" s="10">
        <v>1423.2</v>
      </c>
    </row>
    <row r="101" spans="2:12" ht="12.75">
      <c r="B101" s="3">
        <v>38058</v>
      </c>
      <c r="C101" s="1">
        <v>23.06</v>
      </c>
      <c r="D101" s="10">
        <v>23.1</v>
      </c>
      <c r="F101" s="3">
        <v>38058</v>
      </c>
      <c r="G101" s="1">
        <v>12.91</v>
      </c>
      <c r="H101" s="10">
        <v>12.9</v>
      </c>
      <c r="J101" s="3">
        <v>38058</v>
      </c>
      <c r="K101" s="1">
        <v>1476.85</v>
      </c>
      <c r="L101" s="10">
        <v>1476.9</v>
      </c>
    </row>
    <row r="102" spans="2:12" ht="12.75">
      <c r="B102" s="3">
        <v>38051</v>
      </c>
      <c r="C102" s="1">
        <v>23.3</v>
      </c>
      <c r="D102" s="10">
        <v>23.3</v>
      </c>
      <c r="F102" s="3">
        <v>38051</v>
      </c>
      <c r="G102" s="1">
        <v>12.56</v>
      </c>
      <c r="H102" s="10">
        <v>12.6</v>
      </c>
      <c r="J102" s="3">
        <v>38051</v>
      </c>
      <c r="K102" s="1">
        <v>1476.04</v>
      </c>
      <c r="L102" s="10">
        <v>1476</v>
      </c>
    </row>
    <row r="103" spans="2:12" ht="12.75">
      <c r="B103" s="3">
        <v>38044</v>
      </c>
      <c r="C103" s="1">
        <v>23.17</v>
      </c>
      <c r="D103" s="10">
        <v>23.2</v>
      </c>
      <c r="F103" s="3">
        <v>38044</v>
      </c>
      <c r="G103" s="1">
        <v>13.03</v>
      </c>
      <c r="H103" s="10">
        <v>13</v>
      </c>
      <c r="J103" s="3">
        <v>38044</v>
      </c>
      <c r="K103" s="1">
        <v>1488.28</v>
      </c>
      <c r="L103" s="10">
        <v>1488.3</v>
      </c>
    </row>
    <row r="104" spans="2:12" ht="12.75">
      <c r="B104" s="3">
        <v>38037</v>
      </c>
      <c r="C104" s="1">
        <v>24.46</v>
      </c>
      <c r="D104" s="10">
        <v>24.5</v>
      </c>
      <c r="F104" s="3">
        <v>38037</v>
      </c>
      <c r="G104" s="1">
        <v>13.24</v>
      </c>
      <c r="H104" s="10">
        <v>13.2</v>
      </c>
      <c r="J104" s="3">
        <v>38037</v>
      </c>
      <c r="K104" s="1">
        <v>1498.7</v>
      </c>
      <c r="L104" s="10">
        <v>1498.7</v>
      </c>
    </row>
    <row r="105" spans="2:12" ht="12.75">
      <c r="B105" s="3">
        <v>38030</v>
      </c>
      <c r="C105" s="1">
        <v>24.94</v>
      </c>
      <c r="D105" s="10">
        <v>24.9</v>
      </c>
      <c r="F105" s="3">
        <v>38030</v>
      </c>
      <c r="G105" s="1">
        <v>13.14</v>
      </c>
      <c r="H105" s="10">
        <v>13.1</v>
      </c>
      <c r="J105" s="3">
        <v>38030</v>
      </c>
      <c r="K105" s="1">
        <v>1502.3199</v>
      </c>
      <c r="L105" s="10">
        <v>1502.3</v>
      </c>
    </row>
    <row r="106" spans="2:12" ht="12.75">
      <c r="B106" s="3">
        <v>38023</v>
      </c>
      <c r="C106" s="1">
        <v>26.13</v>
      </c>
      <c r="D106" s="10">
        <v>26.1</v>
      </c>
      <c r="F106" s="3">
        <v>38023</v>
      </c>
      <c r="G106" s="1">
        <v>13.07</v>
      </c>
      <c r="H106" s="10">
        <v>13.1</v>
      </c>
      <c r="J106" s="3">
        <v>38023</v>
      </c>
      <c r="K106" s="1">
        <v>1497.78</v>
      </c>
      <c r="L106" s="10">
        <v>1497.8</v>
      </c>
    </row>
    <row r="107" spans="2:12" ht="12.75">
      <c r="B107" s="3">
        <v>38016</v>
      </c>
      <c r="C107" s="1">
        <v>27.39</v>
      </c>
      <c r="D107" s="10">
        <v>27.4</v>
      </c>
      <c r="F107" s="3">
        <v>38016</v>
      </c>
      <c r="G107" s="1">
        <v>12.44</v>
      </c>
      <c r="H107" s="10">
        <v>12.4</v>
      </c>
      <c r="J107" s="3">
        <v>38016</v>
      </c>
      <c r="K107" s="1">
        <v>1526.5699</v>
      </c>
      <c r="L107" s="10">
        <v>1526.6</v>
      </c>
    </row>
    <row r="108" spans="2:12" ht="12.75">
      <c r="B108" s="3">
        <v>38009</v>
      </c>
      <c r="C108" s="1">
        <v>29.37</v>
      </c>
      <c r="D108" s="10">
        <v>29.4</v>
      </c>
      <c r="F108" s="3">
        <v>38009</v>
      </c>
      <c r="G108" s="1">
        <v>15.14</v>
      </c>
      <c r="H108" s="10">
        <v>15.1</v>
      </c>
      <c r="J108" s="3">
        <v>38009</v>
      </c>
      <c r="K108" s="1">
        <v>1558.89</v>
      </c>
      <c r="L108" s="10">
        <v>1558.9</v>
      </c>
    </row>
    <row r="109" spans="2:12" ht="12.75">
      <c r="B109" s="3">
        <v>38002</v>
      </c>
      <c r="C109" s="1">
        <v>26.58</v>
      </c>
      <c r="D109" s="10">
        <v>26.6</v>
      </c>
      <c r="F109" s="3">
        <v>38002</v>
      </c>
      <c r="G109" s="1">
        <v>13.77</v>
      </c>
      <c r="H109" s="10">
        <v>13.8</v>
      </c>
      <c r="J109" s="3">
        <v>38002</v>
      </c>
      <c r="K109" s="1">
        <v>1524.54</v>
      </c>
      <c r="L109" s="10">
        <v>1524.5</v>
      </c>
    </row>
    <row r="110" spans="2:12" ht="12.75">
      <c r="B110" s="3">
        <v>37995</v>
      </c>
      <c r="C110" s="1">
        <v>24.43</v>
      </c>
      <c r="D110" s="10">
        <v>24.4</v>
      </c>
      <c r="F110" s="3">
        <v>37995</v>
      </c>
      <c r="G110" s="1">
        <v>12.69</v>
      </c>
      <c r="H110" s="10">
        <v>12.7</v>
      </c>
      <c r="J110" s="3">
        <v>37995</v>
      </c>
      <c r="K110" s="1">
        <v>1474.55</v>
      </c>
      <c r="L110" s="10">
        <v>1474.6</v>
      </c>
    </row>
    <row r="111" spans="2:12" ht="12.75">
      <c r="B111" s="3">
        <v>37988</v>
      </c>
      <c r="C111" s="1">
        <v>23.78</v>
      </c>
      <c r="D111" s="10">
        <v>23.8</v>
      </c>
      <c r="F111" s="3">
        <v>37988</v>
      </c>
      <c r="G111" s="1">
        <v>12.44</v>
      </c>
      <c r="H111" s="10">
        <v>12.4</v>
      </c>
      <c r="J111" s="3">
        <v>37988</v>
      </c>
      <c r="K111" s="1">
        <v>1447.62</v>
      </c>
      <c r="L111" s="10">
        <v>1447.6</v>
      </c>
    </row>
    <row r="112" spans="2:12" ht="12.75">
      <c r="B112" s="3">
        <v>37981</v>
      </c>
      <c r="C112" s="1">
        <v>23.88</v>
      </c>
      <c r="D112" s="10">
        <v>23.9</v>
      </c>
      <c r="F112" s="3">
        <v>37981</v>
      </c>
      <c r="G112" s="1">
        <v>12.42</v>
      </c>
      <c r="H112" s="10">
        <v>12.4</v>
      </c>
      <c r="J112" s="3">
        <v>37981</v>
      </c>
      <c r="K112" s="1">
        <v>1422.79</v>
      </c>
      <c r="L112" s="10">
        <v>1422.8</v>
      </c>
    </row>
    <row r="113" spans="2:12" ht="12.75">
      <c r="B113" s="3">
        <v>37974</v>
      </c>
      <c r="C113" s="1">
        <v>24.54</v>
      </c>
      <c r="D113" s="10">
        <v>24.5</v>
      </c>
      <c r="F113" s="3">
        <v>37974</v>
      </c>
      <c r="G113" s="1">
        <v>11.91</v>
      </c>
      <c r="H113" s="10">
        <v>11.9</v>
      </c>
      <c r="J113" s="3">
        <v>37974</v>
      </c>
      <c r="K113" s="1">
        <v>1442.05</v>
      </c>
      <c r="L113" s="10">
        <v>1442.1</v>
      </c>
    </row>
    <row r="114" spans="2:12" ht="12.75">
      <c r="B114" s="3">
        <v>37967</v>
      </c>
      <c r="C114" s="1">
        <v>23.7</v>
      </c>
      <c r="D114" s="10">
        <v>23.7</v>
      </c>
      <c r="F114" s="3">
        <v>37967</v>
      </c>
      <c r="G114" s="1">
        <v>11.42</v>
      </c>
      <c r="H114" s="10">
        <v>11.4</v>
      </c>
      <c r="J114" s="3">
        <v>37967</v>
      </c>
      <c r="K114" s="1">
        <v>1406.02</v>
      </c>
      <c r="L114" s="10">
        <v>1406</v>
      </c>
    </row>
    <row r="115" spans="2:12" ht="12.75">
      <c r="B115" s="3">
        <v>37960</v>
      </c>
      <c r="C115" s="1">
        <v>22.92</v>
      </c>
      <c r="D115" s="10">
        <v>22.9</v>
      </c>
      <c r="F115" s="3">
        <v>37960</v>
      </c>
      <c r="G115" s="1">
        <v>12.3</v>
      </c>
      <c r="H115" s="10">
        <v>12.3</v>
      </c>
      <c r="J115" s="3">
        <v>37960</v>
      </c>
      <c r="K115" s="1">
        <v>1434.1</v>
      </c>
      <c r="L115" s="10">
        <v>1434.1</v>
      </c>
    </row>
    <row r="116" spans="2:12" ht="12.75">
      <c r="B116" s="3">
        <v>37953</v>
      </c>
      <c r="C116" s="1">
        <v>22.38</v>
      </c>
      <c r="D116" s="10">
        <v>22.4</v>
      </c>
      <c r="F116" s="3">
        <v>37953</v>
      </c>
      <c r="G116" s="1">
        <v>11.26</v>
      </c>
      <c r="H116" s="10">
        <v>11.3</v>
      </c>
      <c r="J116" s="3">
        <v>37953</v>
      </c>
      <c r="K116" s="1">
        <v>1385.2</v>
      </c>
      <c r="L116" s="10">
        <v>1385.2</v>
      </c>
    </row>
    <row r="117" spans="2:12" ht="12.75">
      <c r="B117" s="3">
        <v>37946</v>
      </c>
      <c r="C117" s="1">
        <v>22</v>
      </c>
      <c r="D117" s="10">
        <v>22</v>
      </c>
      <c r="F117" s="3">
        <v>37946</v>
      </c>
      <c r="G117" s="1">
        <v>11.02</v>
      </c>
      <c r="H117" s="10">
        <v>11</v>
      </c>
      <c r="J117" s="3">
        <v>37946</v>
      </c>
      <c r="K117" s="1">
        <v>1399.38</v>
      </c>
      <c r="L117" s="10">
        <v>1399.4</v>
      </c>
    </row>
    <row r="118" spans="2:12" ht="12.75">
      <c r="B118" s="3">
        <v>37939</v>
      </c>
      <c r="C118" s="1">
        <v>22.36</v>
      </c>
      <c r="D118" s="10">
        <v>22.4</v>
      </c>
      <c r="F118" s="3">
        <v>37939</v>
      </c>
      <c r="G118" s="1">
        <v>11.27</v>
      </c>
      <c r="H118" s="10">
        <v>11.3</v>
      </c>
      <c r="J118" s="3">
        <v>37939</v>
      </c>
      <c r="K118" s="1">
        <v>1435.87</v>
      </c>
      <c r="L118" s="10">
        <v>1435.9</v>
      </c>
    </row>
    <row r="119" spans="2:12" ht="12.75">
      <c r="B119" s="3">
        <v>37932</v>
      </c>
      <c r="C119" s="1">
        <v>21.18</v>
      </c>
      <c r="D119" s="10">
        <v>21.2</v>
      </c>
      <c r="F119" s="3">
        <v>37932</v>
      </c>
      <c r="G119" s="1">
        <v>10.56</v>
      </c>
      <c r="H119" s="10">
        <v>10.6</v>
      </c>
      <c r="J119" s="3">
        <v>37932</v>
      </c>
      <c r="K119" s="1">
        <v>1423.13</v>
      </c>
      <c r="L119" s="10">
        <v>1423.1</v>
      </c>
    </row>
    <row r="120" spans="2:12" ht="12.75">
      <c r="B120" s="3">
        <v>37925</v>
      </c>
      <c r="C120" s="1">
        <v>19.86</v>
      </c>
      <c r="D120" s="10">
        <v>19.9</v>
      </c>
      <c r="F120" s="3">
        <v>37925</v>
      </c>
      <c r="G120" s="1">
        <v>9.71</v>
      </c>
      <c r="H120" s="10">
        <v>9.7</v>
      </c>
      <c r="J120" s="3">
        <v>37925</v>
      </c>
      <c r="K120" s="1">
        <v>1378.95</v>
      </c>
      <c r="L120" s="10">
        <v>1379</v>
      </c>
    </row>
    <row r="121" spans="2:12" ht="12.75">
      <c r="B121" s="3">
        <v>37918</v>
      </c>
      <c r="C121" s="1">
        <v>20.75</v>
      </c>
      <c r="D121" s="10">
        <v>20.8</v>
      </c>
      <c r="F121" s="3">
        <v>37918</v>
      </c>
      <c r="G121" s="1">
        <v>10.5</v>
      </c>
      <c r="H121" s="10">
        <v>10.5</v>
      </c>
      <c r="J121" s="3">
        <v>37918</v>
      </c>
      <c r="K121" s="1">
        <v>1395.41</v>
      </c>
      <c r="L121" s="10">
        <v>1395.4</v>
      </c>
    </row>
    <row r="122" spans="2:12" ht="12.75">
      <c r="B122" s="3">
        <v>37911</v>
      </c>
      <c r="C122" s="1">
        <v>21.03</v>
      </c>
      <c r="D122" s="10">
        <v>21</v>
      </c>
      <c r="F122" s="3">
        <v>37911</v>
      </c>
      <c r="G122" s="1">
        <v>10.57</v>
      </c>
      <c r="H122" s="10">
        <v>10.6</v>
      </c>
      <c r="J122" s="3">
        <v>37911</v>
      </c>
      <c r="K122" s="1">
        <v>1412.37</v>
      </c>
      <c r="L122" s="10">
        <v>1412.4</v>
      </c>
    </row>
    <row r="123" spans="2:12" ht="12.75">
      <c r="B123" s="3">
        <v>37904</v>
      </c>
      <c r="C123" s="1">
        <v>20.87</v>
      </c>
      <c r="D123" s="10">
        <v>20.9</v>
      </c>
      <c r="F123" s="3">
        <v>37904</v>
      </c>
      <c r="G123" s="1">
        <v>10.85</v>
      </c>
      <c r="H123" s="10">
        <v>10.9</v>
      </c>
      <c r="J123" s="3">
        <v>37904</v>
      </c>
      <c r="K123" s="1">
        <v>1378.2</v>
      </c>
      <c r="L123" s="10">
        <v>1378.2</v>
      </c>
    </row>
    <row r="124" spans="2:12" ht="12.75">
      <c r="B124" s="3">
        <v>37897</v>
      </c>
      <c r="C124" s="1">
        <v>20.1</v>
      </c>
      <c r="D124" s="10">
        <v>20.1</v>
      </c>
      <c r="F124" s="3">
        <v>37897</v>
      </c>
      <c r="G124" s="1">
        <v>9.491</v>
      </c>
      <c r="H124" s="10">
        <v>9.5</v>
      </c>
      <c r="J124" s="3">
        <v>37897</v>
      </c>
      <c r="K124" s="1">
        <v>1318.33</v>
      </c>
      <c r="L124" s="10">
        <v>1318.3</v>
      </c>
    </row>
    <row r="125" spans="2:12" ht="12.75">
      <c r="B125" s="3">
        <v>37890</v>
      </c>
      <c r="C125" s="1">
        <v>20.62</v>
      </c>
      <c r="D125" s="10">
        <v>20.6</v>
      </c>
      <c r="F125" s="3">
        <v>37890</v>
      </c>
      <c r="G125" s="1">
        <v>10.19</v>
      </c>
      <c r="H125" s="10">
        <v>10.2</v>
      </c>
      <c r="J125" s="3">
        <v>37890</v>
      </c>
      <c r="K125" s="1">
        <v>1371.1801</v>
      </c>
      <c r="L125" s="10">
        <v>1371.2</v>
      </c>
    </row>
    <row r="126" spans="2:12" ht="12.75">
      <c r="B126" s="3">
        <v>37883</v>
      </c>
      <c r="C126" s="1">
        <v>20.72</v>
      </c>
      <c r="D126" s="10">
        <v>20.7</v>
      </c>
      <c r="F126" s="3">
        <v>37883</v>
      </c>
      <c r="G126" s="1">
        <v>8.88</v>
      </c>
      <c r="H126" s="10">
        <v>8.9</v>
      </c>
      <c r="J126" s="3">
        <v>37883</v>
      </c>
      <c r="K126" s="1">
        <v>1359.97</v>
      </c>
      <c r="L126" s="10">
        <v>1360</v>
      </c>
    </row>
    <row r="127" spans="2:12" ht="12.75">
      <c r="B127" s="3">
        <v>37876</v>
      </c>
      <c r="C127" s="1">
        <v>20.54</v>
      </c>
      <c r="D127" s="10">
        <v>20.5</v>
      </c>
      <c r="F127" s="3">
        <v>37876</v>
      </c>
      <c r="G127" s="1">
        <v>9.4</v>
      </c>
      <c r="H127" s="10">
        <v>9.4</v>
      </c>
      <c r="J127" s="3">
        <v>37876</v>
      </c>
      <c r="K127" s="1">
        <v>1366.55</v>
      </c>
      <c r="L127" s="10">
        <v>1366.6</v>
      </c>
    </row>
    <row r="128" spans="2:12" ht="12.75">
      <c r="B128" s="3">
        <v>37869</v>
      </c>
      <c r="C128" s="1">
        <v>19.32</v>
      </c>
      <c r="D128" s="10">
        <v>19.3</v>
      </c>
      <c r="F128" s="3">
        <v>37869</v>
      </c>
      <c r="G128" s="1">
        <v>9.08</v>
      </c>
      <c r="H128" s="10">
        <v>9.1</v>
      </c>
      <c r="J128" s="3">
        <v>37869</v>
      </c>
      <c r="K128" s="1">
        <v>1347.64</v>
      </c>
      <c r="L128" s="10">
        <v>1347.6</v>
      </c>
    </row>
    <row r="129" spans="2:12" ht="12.75">
      <c r="B129" s="3">
        <v>37862</v>
      </c>
      <c r="C129" s="1">
        <v>18.69</v>
      </c>
      <c r="D129" s="10">
        <v>18.7</v>
      </c>
      <c r="F129" s="3">
        <v>37862</v>
      </c>
      <c r="G129" s="1">
        <v>8.9</v>
      </c>
      <c r="H129" s="10">
        <v>8.9</v>
      </c>
      <c r="J129" s="3">
        <v>37862</v>
      </c>
      <c r="K129" s="1">
        <v>1302.5</v>
      </c>
      <c r="L129" s="10">
        <v>1302.5</v>
      </c>
    </row>
    <row r="130" spans="2:12" ht="12.75">
      <c r="B130" s="3">
        <v>37855</v>
      </c>
      <c r="C130" s="1">
        <v>17.9</v>
      </c>
      <c r="D130" s="10">
        <v>17.9</v>
      </c>
      <c r="F130" s="3">
        <v>37855</v>
      </c>
      <c r="G130" s="1">
        <v>8.24</v>
      </c>
      <c r="H130" s="10">
        <v>8.2</v>
      </c>
      <c r="J130" s="3">
        <v>37855</v>
      </c>
      <c r="K130" s="1">
        <v>1258.1801</v>
      </c>
      <c r="L130" s="10">
        <v>1258.2</v>
      </c>
    </row>
    <row r="131" spans="2:12" ht="12.75">
      <c r="B131" s="3">
        <v>37848</v>
      </c>
      <c r="C131" s="1">
        <v>17.61</v>
      </c>
      <c r="D131" s="10">
        <v>17.6</v>
      </c>
      <c r="F131" s="3">
        <v>37848</v>
      </c>
      <c r="G131" s="1">
        <v>7.52</v>
      </c>
      <c r="H131" s="10">
        <v>7.5</v>
      </c>
      <c r="J131" s="3">
        <v>37848</v>
      </c>
      <c r="K131" s="1">
        <v>1209.35</v>
      </c>
      <c r="L131" s="10">
        <v>1209.4</v>
      </c>
    </row>
    <row r="132" spans="2:12" ht="12.75">
      <c r="B132" s="3">
        <v>37841</v>
      </c>
      <c r="C132" s="1">
        <v>19.32</v>
      </c>
      <c r="D132" s="10">
        <v>19.3</v>
      </c>
      <c r="F132" s="3">
        <v>37841</v>
      </c>
      <c r="G132" s="1">
        <v>8.01</v>
      </c>
      <c r="H132" s="10">
        <v>8</v>
      </c>
      <c r="J132" s="3">
        <v>37841</v>
      </c>
      <c r="K132" s="1">
        <v>1263.62</v>
      </c>
      <c r="L132" s="10">
        <v>1263.6</v>
      </c>
    </row>
    <row r="133" spans="2:12" ht="12.75">
      <c r="B133" s="3">
        <v>37834</v>
      </c>
      <c r="C133" s="1">
        <v>19.21</v>
      </c>
      <c r="D133" s="10">
        <v>19.2</v>
      </c>
      <c r="F133" s="3">
        <v>37834</v>
      </c>
      <c r="G133" s="1">
        <v>7.81</v>
      </c>
      <c r="H133" s="10">
        <v>7.8</v>
      </c>
      <c r="J133" s="3">
        <v>37834</v>
      </c>
      <c r="K133" s="1">
        <v>1281.5</v>
      </c>
      <c r="L133" s="10">
        <v>1281.5</v>
      </c>
    </row>
    <row r="134" spans="2:12" ht="12.75">
      <c r="B134" s="3">
        <v>37827</v>
      </c>
      <c r="C134" s="1">
        <v>18.03</v>
      </c>
      <c r="D134" s="10">
        <v>18</v>
      </c>
      <c r="F134" s="3">
        <v>37827</v>
      </c>
      <c r="G134" s="1">
        <v>7.47</v>
      </c>
      <c r="H134" s="10">
        <v>7.5</v>
      </c>
      <c r="J134" s="3">
        <v>37827</v>
      </c>
      <c r="K134" s="1">
        <v>1256.12</v>
      </c>
      <c r="L134" s="10">
        <v>1256.1</v>
      </c>
    </row>
    <row r="135" spans="2:12" ht="12.75">
      <c r="B135" s="3">
        <v>37820</v>
      </c>
      <c r="C135" s="1">
        <v>19.05</v>
      </c>
      <c r="D135" s="10">
        <v>19.1</v>
      </c>
      <c r="F135" s="3">
        <v>37820</v>
      </c>
      <c r="G135" s="1">
        <v>8.08</v>
      </c>
      <c r="H135" s="10">
        <v>8.1</v>
      </c>
      <c r="J135" s="3">
        <v>37820</v>
      </c>
      <c r="K135" s="1">
        <v>1301.1899</v>
      </c>
      <c r="L135" s="10">
        <v>1301.2</v>
      </c>
    </row>
    <row r="136" spans="2:12" ht="12.75">
      <c r="B136" s="3">
        <v>37813</v>
      </c>
      <c r="C136" s="1">
        <v>17.9</v>
      </c>
      <c r="D136" s="10">
        <v>17.9</v>
      </c>
      <c r="F136" s="3">
        <v>37813</v>
      </c>
      <c r="G136" s="1">
        <v>6.94</v>
      </c>
      <c r="H136" s="10">
        <v>6.9</v>
      </c>
      <c r="J136" s="3">
        <v>37813</v>
      </c>
      <c r="K136" s="1">
        <v>1250.03</v>
      </c>
      <c r="L136" s="10">
        <v>1250</v>
      </c>
    </row>
    <row r="137" spans="2:12" ht="12.75">
      <c r="B137" s="3">
        <v>37806</v>
      </c>
      <c r="C137" s="1">
        <v>17.08</v>
      </c>
      <c r="D137" s="10">
        <v>17.1</v>
      </c>
      <c r="F137" s="3">
        <v>37806</v>
      </c>
      <c r="G137" s="1">
        <v>6.18</v>
      </c>
      <c r="H137" s="10">
        <v>6.2</v>
      </c>
      <c r="J137" s="3">
        <v>37806</v>
      </c>
      <c r="K137" s="1">
        <v>1212.51</v>
      </c>
      <c r="L137" s="10">
        <v>1212.5</v>
      </c>
    </row>
    <row r="138" spans="2:12" ht="12.75">
      <c r="B138" s="3">
        <v>37799</v>
      </c>
      <c r="C138" s="1">
        <v>17.93</v>
      </c>
      <c r="D138" s="10">
        <v>17.9</v>
      </c>
      <c r="F138" s="3">
        <v>37799</v>
      </c>
      <c r="G138" s="1">
        <v>6.31</v>
      </c>
      <c r="H138" s="10">
        <v>6.3</v>
      </c>
      <c r="J138" s="3">
        <v>37799</v>
      </c>
      <c r="K138" s="1">
        <v>1220.1899</v>
      </c>
      <c r="L138" s="10">
        <v>1220.2</v>
      </c>
    </row>
    <row r="139" spans="2:12" ht="12.75">
      <c r="B139" s="3">
        <v>37792</v>
      </c>
      <c r="C139" s="1">
        <v>17.47</v>
      </c>
      <c r="D139" s="10">
        <v>17.5</v>
      </c>
      <c r="F139" s="3">
        <v>37792</v>
      </c>
      <c r="G139" s="1">
        <v>6.17</v>
      </c>
      <c r="H139" s="10">
        <v>6.2</v>
      </c>
      <c r="J139" s="3">
        <v>37792</v>
      </c>
      <c r="K139" s="1">
        <v>1211.58</v>
      </c>
      <c r="L139" s="10">
        <v>1211.6</v>
      </c>
    </row>
    <row r="140" spans="2:12" ht="12.75">
      <c r="B140" s="3">
        <v>37785</v>
      </c>
      <c r="C140" s="1">
        <v>17.2</v>
      </c>
      <c r="D140" s="10">
        <v>17.2</v>
      </c>
      <c r="F140" s="3">
        <v>37785</v>
      </c>
      <c r="G140" s="1">
        <v>6.06</v>
      </c>
      <c r="H140" s="10">
        <v>6.1</v>
      </c>
      <c r="J140" s="3">
        <v>37785</v>
      </c>
      <c r="K140" s="1">
        <v>1206.95</v>
      </c>
      <c r="L140" s="10">
        <v>1207</v>
      </c>
    </row>
    <row r="141" spans="2:12" ht="12.75">
      <c r="B141" s="3">
        <v>37778</v>
      </c>
      <c r="C141" s="1">
        <v>16.99</v>
      </c>
      <c r="D141" s="10">
        <v>17</v>
      </c>
      <c r="F141" s="3">
        <v>37778</v>
      </c>
      <c r="G141" s="1">
        <v>5.63</v>
      </c>
      <c r="H141" s="10">
        <v>5.6</v>
      </c>
      <c r="J141" s="3">
        <v>37778</v>
      </c>
      <c r="K141" s="1">
        <v>1210.77</v>
      </c>
      <c r="L141" s="10">
        <v>1210.8</v>
      </c>
    </row>
    <row r="142" spans="2:12" ht="12.75">
      <c r="B142" s="3">
        <v>37771</v>
      </c>
      <c r="C142" s="1">
        <v>15.56</v>
      </c>
      <c r="D142" s="10">
        <v>15.6</v>
      </c>
      <c r="F142" s="3">
        <v>37771</v>
      </c>
      <c r="G142" s="1">
        <v>5.32</v>
      </c>
      <c r="H142" s="10">
        <v>5.3</v>
      </c>
      <c r="J142" s="3">
        <v>37771</v>
      </c>
      <c r="K142" s="1">
        <v>1123.66</v>
      </c>
      <c r="L142" s="10">
        <v>1123.7</v>
      </c>
    </row>
    <row r="143" spans="2:12" ht="12.75">
      <c r="B143" s="3">
        <v>37764</v>
      </c>
      <c r="C143" s="1">
        <v>16.43</v>
      </c>
      <c r="D143" s="10">
        <v>16.4</v>
      </c>
      <c r="F143" s="3">
        <v>37764</v>
      </c>
      <c r="G143" s="1">
        <v>5.94</v>
      </c>
      <c r="H143" s="10">
        <v>5.9</v>
      </c>
      <c r="J143" s="3">
        <v>37764</v>
      </c>
      <c r="K143" s="1">
        <v>1146.74</v>
      </c>
      <c r="L143" s="10">
        <v>1146.7</v>
      </c>
    </row>
    <row r="144" spans="2:12" ht="12.75">
      <c r="B144" s="3">
        <v>37757</v>
      </c>
      <c r="C144" s="1">
        <v>16.33</v>
      </c>
      <c r="D144" s="10">
        <v>16.3</v>
      </c>
      <c r="F144" s="3">
        <v>37757</v>
      </c>
      <c r="G144" s="1">
        <v>5.37</v>
      </c>
      <c r="H144" s="10">
        <v>5.4</v>
      </c>
      <c r="J144" s="3">
        <v>37757</v>
      </c>
      <c r="K144" s="1">
        <v>1141.08</v>
      </c>
      <c r="L144" s="10">
        <v>1141.1</v>
      </c>
    </row>
    <row r="145" spans="2:12" ht="12.75">
      <c r="B145" s="3">
        <v>37750</v>
      </c>
      <c r="C145" s="1">
        <v>15.57</v>
      </c>
      <c r="D145" s="10">
        <v>15.6</v>
      </c>
      <c r="F145" s="3">
        <v>37750</v>
      </c>
      <c r="G145" s="1">
        <v>5.11</v>
      </c>
      <c r="H145" s="10">
        <v>5.1</v>
      </c>
      <c r="J145" s="3">
        <v>37750</v>
      </c>
      <c r="K145" s="1">
        <v>1139.6</v>
      </c>
      <c r="L145" s="10">
        <v>1139.6</v>
      </c>
    </row>
    <row r="146" spans="2:12" ht="12.75">
      <c r="B146" s="3">
        <v>37743</v>
      </c>
      <c r="C146" s="1">
        <v>14.44</v>
      </c>
      <c r="D146" s="10">
        <v>14.4</v>
      </c>
      <c r="F146" s="3">
        <v>37743</v>
      </c>
      <c r="G146" s="1">
        <v>4.42</v>
      </c>
      <c r="H146" s="10">
        <v>4.4</v>
      </c>
      <c r="J146" s="3">
        <v>37743</v>
      </c>
      <c r="K146" s="1">
        <v>1086.58</v>
      </c>
      <c r="L146" s="10">
        <v>1086.6</v>
      </c>
    </row>
    <row r="147" spans="2:12" ht="12.75">
      <c r="B147" s="3">
        <v>37736</v>
      </c>
      <c r="C147" s="1">
        <v>13.959</v>
      </c>
      <c r="D147" s="10">
        <v>14</v>
      </c>
      <c r="F147" s="3">
        <v>37736</v>
      </c>
      <c r="G147" s="1">
        <v>4.75</v>
      </c>
      <c r="H147" s="10">
        <v>4.8</v>
      </c>
      <c r="J147" s="3">
        <v>37736</v>
      </c>
      <c r="K147" s="1">
        <v>1083.75</v>
      </c>
      <c r="L147" s="10">
        <v>1083.8</v>
      </c>
    </row>
    <row r="148" spans="2:12" ht="12.75">
      <c r="B148" s="3">
        <v>37729</v>
      </c>
      <c r="C148" s="1">
        <v>13.24</v>
      </c>
      <c r="D148" s="10">
        <v>13.2</v>
      </c>
      <c r="F148" s="3">
        <v>37729</v>
      </c>
      <c r="G148" s="1">
        <v>4.33</v>
      </c>
      <c r="H148" s="10">
        <v>4.3</v>
      </c>
      <c r="J148" s="3">
        <v>37729</v>
      </c>
      <c r="K148" s="1">
        <v>1028</v>
      </c>
      <c r="L148" s="10">
        <v>1028</v>
      </c>
    </row>
    <row r="149" spans="2:12" ht="12.75">
      <c r="B149" s="3">
        <v>37722</v>
      </c>
      <c r="C149" s="1">
        <v>14.33</v>
      </c>
      <c r="D149" s="10">
        <v>14.3</v>
      </c>
      <c r="F149" s="3">
        <v>37722</v>
      </c>
      <c r="G149" s="1">
        <v>4.5</v>
      </c>
      <c r="H149" s="10">
        <v>4.5</v>
      </c>
      <c r="J149" s="3">
        <v>37722</v>
      </c>
      <c r="K149" s="1">
        <v>1089.9301</v>
      </c>
      <c r="L149" s="10">
        <v>1089.9</v>
      </c>
    </row>
    <row r="150" spans="2:12" ht="12.75">
      <c r="B150" s="3">
        <v>37715</v>
      </c>
      <c r="C150" s="1">
        <v>13.02</v>
      </c>
      <c r="D150" s="10">
        <v>13</v>
      </c>
      <c r="F150" s="3">
        <v>37715</v>
      </c>
      <c r="G150" s="1">
        <v>4.21</v>
      </c>
      <c r="H150" s="10">
        <v>4.2</v>
      </c>
      <c r="J150" s="3">
        <v>37715</v>
      </c>
      <c r="K150" s="1">
        <v>1028.4301</v>
      </c>
      <c r="L150" s="10">
        <v>1028.4</v>
      </c>
    </row>
    <row r="151" spans="2:12" ht="12.75">
      <c r="B151" s="3">
        <v>37708</v>
      </c>
      <c r="C151" s="1">
        <v>13.54</v>
      </c>
      <c r="D151" s="10">
        <v>13.5</v>
      </c>
      <c r="F151" s="3">
        <v>37708</v>
      </c>
      <c r="G151" s="1">
        <v>4.5</v>
      </c>
      <c r="H151" s="10">
        <v>4.5</v>
      </c>
      <c r="J151" s="3">
        <v>37708</v>
      </c>
      <c r="K151" s="1">
        <v>1064.65</v>
      </c>
      <c r="L151" s="10">
        <v>1064.7</v>
      </c>
    </row>
    <row r="152" spans="2:12" ht="12.75">
      <c r="B152" s="3">
        <v>37701</v>
      </c>
      <c r="C152" s="1">
        <v>13.211</v>
      </c>
      <c r="D152" s="10">
        <v>13.2</v>
      </c>
      <c r="F152" s="3">
        <v>37701</v>
      </c>
      <c r="G152" s="1">
        <v>4.33</v>
      </c>
      <c r="H152" s="10">
        <v>4.3</v>
      </c>
      <c r="J152" s="3">
        <v>37701</v>
      </c>
      <c r="K152" s="1">
        <v>1021.97</v>
      </c>
      <c r="L152" s="10">
        <v>1022</v>
      </c>
    </row>
    <row r="153" spans="2:12" ht="12.75">
      <c r="B153" s="3">
        <v>37694</v>
      </c>
      <c r="C153" s="1">
        <v>13.151</v>
      </c>
      <c r="D153" s="10">
        <v>13.2</v>
      </c>
      <c r="F153" s="3">
        <v>37694</v>
      </c>
      <c r="G153" s="1">
        <v>4.09</v>
      </c>
      <c r="H153" s="10">
        <v>4.1</v>
      </c>
      <c r="J153" s="3">
        <v>37694</v>
      </c>
      <c r="K153" s="1">
        <v>977.95</v>
      </c>
      <c r="L153" s="10">
        <v>978</v>
      </c>
    </row>
    <row r="154" spans="2:12" ht="12.75">
      <c r="B154" s="3">
        <v>37687</v>
      </c>
      <c r="C154" s="1">
        <v>14.17</v>
      </c>
      <c r="D154" s="10">
        <v>14.2</v>
      </c>
      <c r="F154" s="3">
        <v>37687</v>
      </c>
      <c r="G154" s="1">
        <v>4.26</v>
      </c>
      <c r="H154" s="10">
        <v>4.3</v>
      </c>
      <c r="J154" s="3">
        <v>37687</v>
      </c>
      <c r="K154" s="1">
        <v>1015.87</v>
      </c>
      <c r="L154" s="10">
        <v>1015.9</v>
      </c>
    </row>
    <row r="155" spans="2:12" ht="12.75">
      <c r="B155" s="3">
        <v>37680</v>
      </c>
      <c r="C155" s="1">
        <v>14.54</v>
      </c>
      <c r="D155" s="10">
        <v>14.5</v>
      </c>
      <c r="F155" s="3">
        <v>37680</v>
      </c>
      <c r="G155" s="1">
        <v>3.78</v>
      </c>
      <c r="H155" s="10">
        <v>3.8</v>
      </c>
      <c r="J155" s="3">
        <v>37680</v>
      </c>
      <c r="K155" s="1">
        <v>1009.14</v>
      </c>
      <c r="L155" s="10">
        <v>1009.1</v>
      </c>
    </row>
    <row r="156" spans="2:12" ht="12.75">
      <c r="B156" s="3">
        <v>37673</v>
      </c>
      <c r="C156" s="1">
        <v>13.93</v>
      </c>
      <c r="D156" s="10">
        <v>13.9</v>
      </c>
      <c r="F156" s="3">
        <v>37673</v>
      </c>
      <c r="G156" s="1">
        <v>3.82</v>
      </c>
      <c r="H156" s="10">
        <v>3.8</v>
      </c>
      <c r="J156" s="3">
        <v>37673</v>
      </c>
      <c r="K156" s="1">
        <v>990.21</v>
      </c>
      <c r="L156" s="10">
        <v>990.2</v>
      </c>
    </row>
    <row r="157" spans="2:12" ht="12.75">
      <c r="B157" s="3">
        <v>37666</v>
      </c>
      <c r="C157" s="1">
        <v>12.9277</v>
      </c>
      <c r="D157" s="10">
        <v>12.9</v>
      </c>
      <c r="F157" s="3">
        <v>37666</v>
      </c>
      <c r="G157" s="1">
        <v>3.69</v>
      </c>
      <c r="H157" s="10">
        <v>3.7</v>
      </c>
      <c r="J157" s="3">
        <v>37666</v>
      </c>
      <c r="K157" s="1">
        <v>961.69</v>
      </c>
      <c r="L157" s="10">
        <v>961.7</v>
      </c>
    </row>
    <row r="158" spans="2:12" ht="12.75">
      <c r="B158" s="3">
        <v>37659</v>
      </c>
      <c r="C158" s="1">
        <v>13.52</v>
      </c>
      <c r="D158" s="10">
        <v>13.5</v>
      </c>
      <c r="F158" s="3">
        <v>37659</v>
      </c>
      <c r="G158" s="1">
        <v>3.81</v>
      </c>
      <c r="H158" s="10">
        <v>3.8</v>
      </c>
      <c r="J158" s="3">
        <v>37659</v>
      </c>
      <c r="K158" s="1">
        <v>987.37</v>
      </c>
      <c r="L158" s="10">
        <v>987.4</v>
      </c>
    </row>
    <row r="159" spans="2:12" ht="12.75">
      <c r="B159" s="3">
        <v>37652</v>
      </c>
      <c r="C159" s="1">
        <v>13.61</v>
      </c>
      <c r="D159" s="10">
        <v>13.6</v>
      </c>
      <c r="F159" s="3">
        <v>37652</v>
      </c>
      <c r="G159" s="1">
        <v>3.77</v>
      </c>
      <c r="H159" s="10">
        <v>3.8</v>
      </c>
      <c r="J159" s="3">
        <v>37652</v>
      </c>
      <c r="K159" s="1">
        <v>985.08</v>
      </c>
      <c r="L159" s="10">
        <v>985.1</v>
      </c>
    </row>
    <row r="160" spans="2:12" ht="12.75">
      <c r="B160" s="3">
        <v>37645</v>
      </c>
      <c r="C160" s="1">
        <v>14.2101</v>
      </c>
      <c r="D160" s="10">
        <v>14.2</v>
      </c>
      <c r="F160" s="3">
        <v>37645</v>
      </c>
      <c r="G160" s="1">
        <v>4.38</v>
      </c>
      <c r="H160" s="10">
        <v>4.4</v>
      </c>
      <c r="J160" s="3">
        <v>37645</v>
      </c>
      <c r="K160" s="1">
        <v>1022.94</v>
      </c>
      <c r="L160" s="10">
        <v>1022.9</v>
      </c>
    </row>
    <row r="161" spans="2:12" ht="12.75">
      <c r="B161" s="3">
        <v>37638</v>
      </c>
      <c r="C161" s="1">
        <v>15.47</v>
      </c>
      <c r="D161" s="10">
        <v>15.5</v>
      </c>
      <c r="F161" s="3">
        <v>37638</v>
      </c>
      <c r="G161" s="1">
        <v>5.33</v>
      </c>
      <c r="H161" s="10">
        <v>5.3</v>
      </c>
      <c r="J161" s="3">
        <v>37638</v>
      </c>
      <c r="K161" s="1">
        <v>1101.24</v>
      </c>
      <c r="L161" s="10">
        <v>1101.2</v>
      </c>
    </row>
    <row r="162" spans="2:12" ht="12.75">
      <c r="B162" s="3">
        <v>37631</v>
      </c>
      <c r="C162" s="1">
        <v>14.01</v>
      </c>
      <c r="D162" s="10">
        <v>14</v>
      </c>
      <c r="F162" s="3">
        <v>37631</v>
      </c>
      <c r="G162" s="1">
        <v>4.24</v>
      </c>
      <c r="H162" s="10">
        <v>4.2</v>
      </c>
      <c r="J162" s="3">
        <v>37631</v>
      </c>
      <c r="K162" s="1">
        <v>1034.02</v>
      </c>
      <c r="L162" s="10">
        <v>1034</v>
      </c>
    </row>
    <row r="163" spans="2:12" ht="12.75">
      <c r="B163" s="3">
        <v>37624</v>
      </c>
      <c r="C163" s="1">
        <v>13.02</v>
      </c>
      <c r="D163" s="10">
        <v>13</v>
      </c>
      <c r="F163" s="3">
        <v>37624</v>
      </c>
      <c r="G163" s="1">
        <v>4.21</v>
      </c>
      <c r="H163" s="10">
        <v>4.2</v>
      </c>
      <c r="J163" s="3">
        <v>37624</v>
      </c>
      <c r="K163" s="1">
        <v>999.39</v>
      </c>
      <c r="L163" s="10">
        <v>999.4</v>
      </c>
    </row>
    <row r="164" spans="2:12" ht="12.75">
      <c r="B164" s="3">
        <v>37617</v>
      </c>
      <c r="C164" s="1">
        <v>13.2</v>
      </c>
      <c r="D164" s="10">
        <v>13.2</v>
      </c>
      <c r="F164" s="3">
        <v>37617</v>
      </c>
      <c r="G164" s="1">
        <v>4.01</v>
      </c>
      <c r="H164" s="10">
        <v>4</v>
      </c>
      <c r="J164" s="3">
        <v>37617</v>
      </c>
      <c r="K164" s="1">
        <v>1012.46</v>
      </c>
      <c r="L164" s="10">
        <v>1012.5</v>
      </c>
    </row>
    <row r="165" spans="2:12" ht="12.75">
      <c r="B165" s="3">
        <v>37610</v>
      </c>
      <c r="C165" s="1">
        <v>13.55</v>
      </c>
      <c r="D165" s="10">
        <v>13.6</v>
      </c>
      <c r="F165" s="3">
        <v>37610</v>
      </c>
      <c r="G165" s="1">
        <v>3.99</v>
      </c>
      <c r="H165" s="10">
        <v>4</v>
      </c>
      <c r="J165" s="3">
        <v>37610</v>
      </c>
      <c r="K165" s="1">
        <v>1011.89</v>
      </c>
      <c r="L165" s="10">
        <v>1011.9</v>
      </c>
    </row>
    <row r="166" spans="2:12" ht="12.75">
      <c r="B166" s="3">
        <v>37603</v>
      </c>
      <c r="C166" s="1">
        <v>13.95</v>
      </c>
      <c r="D166" s="10">
        <v>14</v>
      </c>
      <c r="F166" s="3">
        <v>37603</v>
      </c>
      <c r="G166" s="1">
        <v>4.35</v>
      </c>
      <c r="H166" s="10">
        <v>4.4</v>
      </c>
      <c r="J166" s="3">
        <v>37603</v>
      </c>
      <c r="K166" s="1">
        <v>1054.87</v>
      </c>
      <c r="L166" s="10">
        <v>1054.9</v>
      </c>
    </row>
    <row r="167" spans="2:12" ht="12.75">
      <c r="B167" s="3">
        <v>37596</v>
      </c>
      <c r="C167" s="1">
        <v>15.35</v>
      </c>
      <c r="D167" s="10">
        <v>15.4</v>
      </c>
      <c r="F167" s="3">
        <v>37596</v>
      </c>
      <c r="G167" s="1">
        <v>5.11</v>
      </c>
      <c r="H167" s="10">
        <v>5.1</v>
      </c>
      <c r="J167" s="3">
        <v>37596</v>
      </c>
      <c r="K167" s="1">
        <v>1144.21</v>
      </c>
      <c r="L167" s="10">
        <v>1144.2</v>
      </c>
    </row>
    <row r="168" spans="2:12" ht="12.75">
      <c r="B168" s="3">
        <v>37589</v>
      </c>
      <c r="C168" s="1">
        <v>15</v>
      </c>
      <c r="D168" s="10">
        <v>15</v>
      </c>
      <c r="F168" s="3">
        <v>37589</v>
      </c>
      <c r="G168" s="1">
        <v>4.16</v>
      </c>
      <c r="H168" s="10">
        <v>4.2</v>
      </c>
      <c r="J168" s="3">
        <v>37589</v>
      </c>
      <c r="K168" s="1">
        <v>1118.01</v>
      </c>
      <c r="L168" s="10">
        <v>1118</v>
      </c>
    </row>
    <row r="169" spans="2:12" ht="12.75">
      <c r="B169" s="3">
        <v>37582</v>
      </c>
      <c r="C169" s="1">
        <v>14.35</v>
      </c>
      <c r="D169" s="10">
        <v>14.4</v>
      </c>
      <c r="F169" s="3">
        <v>37582</v>
      </c>
      <c r="G169" s="1">
        <v>3.46</v>
      </c>
      <c r="H169" s="10">
        <v>3.5</v>
      </c>
      <c r="J169" s="3">
        <v>37582</v>
      </c>
      <c r="K169" s="1">
        <v>1073.89</v>
      </c>
      <c r="L169" s="10">
        <v>1073.9</v>
      </c>
    </row>
    <row r="170" spans="2:12" ht="12.75">
      <c r="B170" s="3">
        <v>37575</v>
      </c>
      <c r="C170" s="1">
        <v>12.48</v>
      </c>
      <c r="D170" s="10">
        <v>12.5</v>
      </c>
      <c r="F170" s="3">
        <v>37575</v>
      </c>
      <c r="G170" s="1">
        <v>3.02</v>
      </c>
      <c r="H170" s="10">
        <v>3</v>
      </c>
      <c r="J170" s="3">
        <v>37575</v>
      </c>
      <c r="K170" s="1">
        <v>1004.41</v>
      </c>
      <c r="L170" s="10">
        <v>1004.4</v>
      </c>
    </row>
    <row r="171" spans="2:12" ht="12.75">
      <c r="B171" s="3">
        <v>37568</v>
      </c>
      <c r="C171" s="1">
        <v>12.4</v>
      </c>
      <c r="D171" s="10">
        <v>12.4</v>
      </c>
      <c r="F171" s="3">
        <v>37568</v>
      </c>
      <c r="G171" s="1">
        <v>3.35</v>
      </c>
      <c r="H171" s="10">
        <v>3.4</v>
      </c>
      <c r="J171" s="3">
        <v>37568</v>
      </c>
      <c r="K171" s="1">
        <v>1049.49</v>
      </c>
      <c r="L171" s="10">
        <v>1049.5</v>
      </c>
    </row>
    <row r="172" spans="2:12" ht="12.75">
      <c r="B172" s="3">
        <v>37561</v>
      </c>
      <c r="C172" s="1">
        <v>12.1</v>
      </c>
      <c r="D172" s="10">
        <v>12.1</v>
      </c>
      <c r="F172" s="3">
        <v>37561</v>
      </c>
      <c r="G172" s="1">
        <v>2.24</v>
      </c>
      <c r="H172" s="10">
        <v>2.2</v>
      </c>
      <c r="J172" s="3">
        <v>37561</v>
      </c>
      <c r="K172" s="1">
        <v>1007.72</v>
      </c>
      <c r="L172" s="10">
        <v>1007.7</v>
      </c>
    </row>
    <row r="173" spans="2:12" ht="12.75">
      <c r="B173" s="3">
        <v>37554</v>
      </c>
      <c r="C173" s="1">
        <v>10.38</v>
      </c>
      <c r="D173" s="10">
        <v>10.4</v>
      </c>
      <c r="F173" s="3">
        <v>37554</v>
      </c>
      <c r="G173" s="1">
        <v>1.69</v>
      </c>
      <c r="H173" s="10">
        <v>1.7</v>
      </c>
      <c r="J173" s="3">
        <v>37554</v>
      </c>
      <c r="K173" s="1">
        <v>945.86</v>
      </c>
      <c r="L173" s="10">
        <v>945.9</v>
      </c>
    </row>
    <row r="174" spans="2:12" ht="12.75">
      <c r="B174" s="3">
        <v>37547</v>
      </c>
      <c r="C174" s="1">
        <v>10.06</v>
      </c>
      <c r="D174" s="10">
        <v>10.1</v>
      </c>
      <c r="F174" s="3">
        <v>37547</v>
      </c>
      <c r="G174" s="1">
        <v>1.87</v>
      </c>
      <c r="H174" s="10">
        <v>1.9</v>
      </c>
      <c r="J174" s="3">
        <v>37547</v>
      </c>
      <c r="K174" s="1">
        <v>878.75</v>
      </c>
      <c r="L174" s="10">
        <v>878.8</v>
      </c>
    </row>
    <row r="175" spans="2:12" ht="12.75">
      <c r="B175" s="3">
        <v>37540</v>
      </c>
      <c r="C175" s="1">
        <v>9.25</v>
      </c>
      <c r="D175" s="10">
        <v>9.3</v>
      </c>
      <c r="F175" s="3">
        <v>37540</v>
      </c>
      <c r="G175" s="1">
        <v>2.61</v>
      </c>
      <c r="H175" s="10">
        <v>2.6</v>
      </c>
      <c r="J175" s="3">
        <v>37540</v>
      </c>
      <c r="K175" s="1">
        <v>813.06</v>
      </c>
      <c r="L175" s="10">
        <v>813.1</v>
      </c>
    </row>
    <row r="176" spans="2:12" ht="12.75">
      <c r="B176" s="3">
        <v>37533</v>
      </c>
      <c r="C176" s="1">
        <v>10.99</v>
      </c>
      <c r="D176" s="10">
        <v>11</v>
      </c>
      <c r="F176" s="3">
        <v>37533</v>
      </c>
      <c r="G176" s="1">
        <v>2.89</v>
      </c>
      <c r="H176" s="10">
        <v>2.9</v>
      </c>
      <c r="J176" s="3">
        <v>37533</v>
      </c>
      <c r="K176" s="1">
        <v>848.72</v>
      </c>
      <c r="L176" s="10">
        <v>848.7</v>
      </c>
    </row>
    <row r="177" spans="2:12" ht="12.75">
      <c r="B177" s="3">
        <v>37526</v>
      </c>
      <c r="C177" s="1">
        <v>11.94</v>
      </c>
      <c r="D177" s="10">
        <v>11.9</v>
      </c>
      <c r="F177" s="3">
        <v>37526</v>
      </c>
      <c r="G177" s="1">
        <v>2.84</v>
      </c>
      <c r="H177" s="10">
        <v>2.8</v>
      </c>
      <c r="J177" s="3">
        <v>37526</v>
      </c>
      <c r="K177" s="1">
        <v>860.99</v>
      </c>
      <c r="L177" s="10">
        <v>861</v>
      </c>
    </row>
    <row r="178" spans="2:12" ht="12.75">
      <c r="B178" s="3">
        <v>37519</v>
      </c>
      <c r="C178" s="1">
        <v>12.99</v>
      </c>
      <c r="D178" s="10">
        <v>13</v>
      </c>
      <c r="F178" s="3">
        <v>37519</v>
      </c>
      <c r="G178" s="1">
        <v>3.34</v>
      </c>
      <c r="H178" s="10">
        <v>3.3</v>
      </c>
      <c r="J178" s="3">
        <v>37519</v>
      </c>
      <c r="K178" s="1">
        <v>919.1</v>
      </c>
      <c r="L178" s="10">
        <v>919.1</v>
      </c>
    </row>
    <row r="179" spans="2:12" ht="12.75">
      <c r="B179" s="3">
        <v>37512</v>
      </c>
      <c r="C179" s="1">
        <v>12.91</v>
      </c>
      <c r="D179" s="10">
        <v>12.9</v>
      </c>
      <c r="F179" s="3">
        <v>37512</v>
      </c>
      <c r="G179" s="1">
        <v>3.87</v>
      </c>
      <c r="H179" s="10">
        <v>3.9</v>
      </c>
      <c r="J179" s="3">
        <v>37512</v>
      </c>
      <c r="K179" s="1">
        <v>913.68</v>
      </c>
      <c r="L179" s="10">
        <v>913.7</v>
      </c>
    </row>
    <row r="180" spans="2:12" ht="12.75">
      <c r="B180" s="3">
        <v>37505</v>
      </c>
      <c r="C180" s="1">
        <v>13.6</v>
      </c>
      <c r="D180" s="10">
        <v>13.6</v>
      </c>
      <c r="F180" s="3">
        <v>37505</v>
      </c>
      <c r="G180" s="1">
        <v>3.45</v>
      </c>
      <c r="H180" s="10">
        <v>3.5</v>
      </c>
      <c r="J180" s="3">
        <v>37505</v>
      </c>
      <c r="K180" s="1">
        <v>928.5</v>
      </c>
      <c r="L180" s="10">
        <v>928.5</v>
      </c>
    </row>
    <row r="181" spans="2:12" ht="12.75">
      <c r="B181" s="3">
        <v>37498</v>
      </c>
      <c r="C181" s="1">
        <v>14.52</v>
      </c>
      <c r="D181" s="10">
        <v>14.5</v>
      </c>
      <c r="F181" s="3">
        <v>37498</v>
      </c>
      <c r="G181" s="1">
        <v>3.97</v>
      </c>
      <c r="H181" s="10">
        <v>4</v>
      </c>
      <c r="J181" s="3">
        <v>37498</v>
      </c>
      <c r="K181" s="1">
        <v>1017.62</v>
      </c>
      <c r="L181" s="10">
        <v>1017.6</v>
      </c>
    </row>
    <row r="182" spans="2:12" ht="12.75">
      <c r="B182" s="3">
        <v>37491</v>
      </c>
      <c r="C182" s="1">
        <v>14.65</v>
      </c>
      <c r="D182" s="10">
        <v>14.7</v>
      </c>
      <c r="F182" s="3">
        <v>37491</v>
      </c>
      <c r="G182" s="1">
        <v>3.95</v>
      </c>
      <c r="H182" s="10">
        <v>4</v>
      </c>
      <c r="J182" s="3">
        <v>37491</v>
      </c>
      <c r="K182" s="1">
        <v>997.39</v>
      </c>
      <c r="L182" s="10">
        <v>997.4</v>
      </c>
    </row>
    <row r="183" spans="2:12" ht="12.75">
      <c r="B183" s="3">
        <v>37484</v>
      </c>
      <c r="C183" s="1">
        <v>13.01</v>
      </c>
      <c r="D183" s="10">
        <v>13</v>
      </c>
      <c r="F183" s="3">
        <v>37484</v>
      </c>
      <c r="G183" s="1">
        <v>3.79</v>
      </c>
      <c r="H183" s="10">
        <v>3.8</v>
      </c>
      <c r="J183" s="3">
        <v>37484</v>
      </c>
      <c r="K183" s="1">
        <v>925.68</v>
      </c>
      <c r="L183" s="10">
        <v>925.7</v>
      </c>
    </row>
    <row r="184" spans="2:12" ht="12.75">
      <c r="B184" s="3">
        <v>37477</v>
      </c>
      <c r="C184" s="1">
        <v>11.58</v>
      </c>
      <c r="D184" s="10">
        <v>11.6</v>
      </c>
      <c r="F184" s="3">
        <v>37477</v>
      </c>
      <c r="G184" s="1">
        <v>3.97</v>
      </c>
      <c r="H184" s="10">
        <v>4</v>
      </c>
      <c r="J184" s="3">
        <v>37477</v>
      </c>
      <c r="K184" s="1">
        <v>889.49</v>
      </c>
      <c r="L184" s="10">
        <v>889.5</v>
      </c>
    </row>
    <row r="185" spans="2:12" ht="12.75">
      <c r="B185" s="3">
        <v>37470</v>
      </c>
      <c r="C185" s="1">
        <v>12.45</v>
      </c>
      <c r="D185" s="10">
        <v>12.5</v>
      </c>
      <c r="F185" s="3">
        <v>37470</v>
      </c>
      <c r="G185" s="1">
        <v>3.89</v>
      </c>
      <c r="H185" s="10">
        <v>3.9</v>
      </c>
      <c r="J185" s="3">
        <v>37470</v>
      </c>
      <c r="K185" s="1">
        <v>935.05</v>
      </c>
      <c r="L185" s="10">
        <v>935.1</v>
      </c>
    </row>
    <row r="186" spans="2:12" ht="12.75">
      <c r="B186" s="3">
        <v>37463</v>
      </c>
      <c r="C186" s="1">
        <v>13.25</v>
      </c>
      <c r="D186" s="10">
        <v>13.3</v>
      </c>
      <c r="F186" s="3">
        <v>37463</v>
      </c>
      <c r="G186" s="1">
        <v>5.35</v>
      </c>
      <c r="H186" s="10">
        <v>5.4</v>
      </c>
      <c r="J186" s="3">
        <v>37463</v>
      </c>
      <c r="K186" s="1">
        <v>958.34</v>
      </c>
      <c r="L186" s="10">
        <v>958.3</v>
      </c>
    </row>
    <row r="187" spans="2:12" ht="12.75">
      <c r="B187" s="3">
        <v>37456</v>
      </c>
      <c r="C187" s="1">
        <v>14.25</v>
      </c>
      <c r="D187" s="10">
        <v>14.3</v>
      </c>
      <c r="F187" s="3">
        <v>37456</v>
      </c>
      <c r="G187" s="1">
        <v>6.13</v>
      </c>
      <c r="H187" s="10">
        <v>6.1</v>
      </c>
      <c r="J187" s="3">
        <v>37456</v>
      </c>
      <c r="K187" s="1">
        <v>990.98</v>
      </c>
      <c r="L187" s="10">
        <v>991</v>
      </c>
    </row>
    <row r="188" spans="2:12" ht="12.75">
      <c r="B188" s="3">
        <v>37449</v>
      </c>
      <c r="C188" s="1">
        <v>13.93</v>
      </c>
      <c r="D188" s="10">
        <v>13.9</v>
      </c>
      <c r="F188" s="3">
        <v>37449</v>
      </c>
      <c r="G188" s="1">
        <v>6.53</v>
      </c>
      <c r="H188" s="10">
        <v>6.5</v>
      </c>
      <c r="J188" s="3">
        <v>37449</v>
      </c>
      <c r="K188" s="1">
        <v>1051.27</v>
      </c>
      <c r="L188" s="10">
        <v>1051.3</v>
      </c>
    </row>
    <row r="189" spans="2:12" ht="12.75">
      <c r="B189" s="3">
        <v>37442</v>
      </c>
      <c r="C189" s="1">
        <v>13.84</v>
      </c>
      <c r="D189" s="10">
        <v>13.8</v>
      </c>
      <c r="F189" s="3">
        <v>37442</v>
      </c>
      <c r="G189" s="1">
        <v>6.33</v>
      </c>
      <c r="H189" s="10">
        <v>6.3</v>
      </c>
      <c r="J189" s="3">
        <v>37442</v>
      </c>
      <c r="K189" s="1">
        <v>1044.48</v>
      </c>
      <c r="L189" s="10">
        <v>1044.5</v>
      </c>
    </row>
    <row r="190" spans="2:12" ht="12.75">
      <c r="B190" s="3">
        <v>37435</v>
      </c>
      <c r="C190" s="1">
        <v>13.4</v>
      </c>
      <c r="D190" s="10">
        <v>13.4</v>
      </c>
      <c r="F190" s="3">
        <v>37435</v>
      </c>
      <c r="G190" s="1">
        <v>6.92</v>
      </c>
      <c r="H190" s="10">
        <v>6.9</v>
      </c>
      <c r="J190" s="3">
        <v>37435</v>
      </c>
      <c r="K190" s="1">
        <v>1023.06</v>
      </c>
      <c r="L190" s="10">
        <v>1023.1</v>
      </c>
    </row>
    <row r="191" spans="2:12" ht="12.75">
      <c r="B191" s="3">
        <v>37428</v>
      </c>
      <c r="C191" s="1">
        <v>14.64</v>
      </c>
      <c r="D191" s="10">
        <v>14.6</v>
      </c>
      <c r="F191" s="3">
        <v>37428</v>
      </c>
      <c r="G191" s="1">
        <v>8.15</v>
      </c>
      <c r="H191" s="10">
        <v>8.2</v>
      </c>
      <c r="J191" s="3">
        <v>37428</v>
      </c>
      <c r="K191" s="1">
        <v>1126.54</v>
      </c>
      <c r="L191" s="10">
        <v>1126.5</v>
      </c>
    </row>
    <row r="192" spans="2:12" ht="12.75">
      <c r="B192" s="3">
        <v>37421</v>
      </c>
      <c r="C192" s="1">
        <v>15.59</v>
      </c>
      <c r="D192" s="10">
        <v>15.6</v>
      </c>
      <c r="F192" s="3">
        <v>37421</v>
      </c>
      <c r="G192" s="1">
        <v>9.41</v>
      </c>
      <c r="H192" s="10">
        <v>9.4</v>
      </c>
      <c r="J192" s="3">
        <v>37421</v>
      </c>
      <c r="K192" s="1">
        <v>1142.51</v>
      </c>
      <c r="L192" s="10">
        <v>1142.5</v>
      </c>
    </row>
    <row r="193" spans="2:12" ht="12.75">
      <c r="B193" s="3">
        <v>37414</v>
      </c>
      <c r="C193" s="1">
        <v>15.81</v>
      </c>
      <c r="D193" s="10">
        <v>15.8</v>
      </c>
      <c r="F193" s="3">
        <v>37414</v>
      </c>
      <c r="G193" s="1">
        <v>11.52</v>
      </c>
      <c r="H193" s="10">
        <v>11.5</v>
      </c>
      <c r="J193" s="3">
        <v>37414</v>
      </c>
      <c r="K193" s="1">
        <v>1205.2</v>
      </c>
      <c r="L193" s="10">
        <v>1205.2</v>
      </c>
    </row>
    <row r="194" spans="2:12" ht="12.75">
      <c r="B194" s="3">
        <v>37407</v>
      </c>
      <c r="C194" s="1">
        <v>16.63</v>
      </c>
      <c r="D194" s="10">
        <v>16.6</v>
      </c>
      <c r="F194" s="3">
        <v>37407</v>
      </c>
      <c r="G194" s="1">
        <v>12.99</v>
      </c>
      <c r="H194" s="10">
        <v>13</v>
      </c>
      <c r="J194" s="3">
        <v>37407</v>
      </c>
      <c r="K194" s="1">
        <v>1264.13</v>
      </c>
      <c r="L194" s="10">
        <v>1264.1</v>
      </c>
    </row>
    <row r="195" spans="2:12" ht="12.75">
      <c r="B195" s="3">
        <v>37400</v>
      </c>
      <c r="C195" s="1">
        <v>16.84</v>
      </c>
      <c r="D195" s="10">
        <v>16.8</v>
      </c>
      <c r="F195" s="3">
        <v>37400</v>
      </c>
      <c r="G195" s="1">
        <v>13.25</v>
      </c>
      <c r="H195" s="10">
        <v>13.3</v>
      </c>
      <c r="J195" s="3">
        <v>37400</v>
      </c>
      <c r="K195" s="1">
        <v>1309.83</v>
      </c>
      <c r="L195" s="10">
        <v>1309.8</v>
      </c>
    </row>
    <row r="196" spans="2:12" ht="12.75">
      <c r="B196" s="3">
        <v>37393</v>
      </c>
      <c r="C196" s="1">
        <v>15.41</v>
      </c>
      <c r="D196" s="10">
        <v>15.4</v>
      </c>
      <c r="F196" s="3">
        <v>37393</v>
      </c>
      <c r="G196" s="1">
        <v>11.01</v>
      </c>
      <c r="H196" s="10">
        <v>11</v>
      </c>
      <c r="J196" s="3">
        <v>37393</v>
      </c>
      <c r="K196" s="1">
        <v>1200.6899</v>
      </c>
      <c r="L196" s="10">
        <v>1200.7</v>
      </c>
    </row>
    <row r="197" spans="2:12" ht="12.75">
      <c r="B197" s="3">
        <v>37386</v>
      </c>
      <c r="C197" s="1">
        <v>13.25</v>
      </c>
      <c r="D197" s="10">
        <v>13.3</v>
      </c>
      <c r="F197" s="3">
        <v>37386</v>
      </c>
      <c r="G197" s="1">
        <v>9.7</v>
      </c>
      <c r="H197" s="10">
        <v>9.7</v>
      </c>
      <c r="J197" s="3">
        <v>37386</v>
      </c>
      <c r="K197" s="1">
        <v>1191.53</v>
      </c>
      <c r="L197" s="10">
        <v>1191.5</v>
      </c>
    </row>
    <row r="198" spans="2:12" ht="12.75">
      <c r="B198" s="3">
        <v>37379</v>
      </c>
      <c r="C198" s="1">
        <v>14.09</v>
      </c>
      <c r="D198" s="10">
        <v>14.1</v>
      </c>
      <c r="F198" s="3">
        <v>37379</v>
      </c>
      <c r="G198" s="1">
        <v>10.5</v>
      </c>
      <c r="H198" s="10">
        <v>10.5</v>
      </c>
      <c r="J198" s="3">
        <v>37379</v>
      </c>
      <c r="K198" s="1">
        <v>1256.58</v>
      </c>
      <c r="L198" s="10">
        <v>1256.6</v>
      </c>
    </row>
    <row r="199" spans="2:12" ht="12.75">
      <c r="B199" s="3">
        <v>37372</v>
      </c>
      <c r="C199" s="1">
        <v>14.95</v>
      </c>
      <c r="D199" s="10">
        <v>15</v>
      </c>
      <c r="F199" s="3">
        <v>37372</v>
      </c>
      <c r="G199" s="1">
        <v>11.5</v>
      </c>
      <c r="H199" s="10">
        <v>11.5</v>
      </c>
      <c r="J199" s="3">
        <v>37372</v>
      </c>
      <c r="K199" s="1">
        <v>1365.34</v>
      </c>
      <c r="L199" s="10">
        <v>1365.3</v>
      </c>
    </row>
    <row r="200" spans="2:12" ht="12.75">
      <c r="B200" s="3">
        <v>37365</v>
      </c>
      <c r="C200" s="1">
        <v>15.51</v>
      </c>
      <c r="D200" s="10">
        <v>15.5</v>
      </c>
      <c r="F200" s="3">
        <v>37365</v>
      </c>
      <c r="G200" s="1">
        <v>10.42</v>
      </c>
      <c r="H200" s="10">
        <v>10.4</v>
      </c>
      <c r="J200" s="3">
        <v>37365</v>
      </c>
      <c r="K200" s="1">
        <v>1358.76</v>
      </c>
      <c r="L200" s="10">
        <v>1358.8</v>
      </c>
    </row>
    <row r="201" spans="2:12" ht="12.75">
      <c r="B201" s="3">
        <v>37358</v>
      </c>
      <c r="C201" s="1">
        <v>15.74</v>
      </c>
      <c r="D201" s="10">
        <v>15.7</v>
      </c>
      <c r="F201" s="3">
        <v>37358</v>
      </c>
      <c r="G201" s="1">
        <v>10.6</v>
      </c>
      <c r="H201" s="10">
        <v>10.6</v>
      </c>
      <c r="J201" s="3">
        <v>37358</v>
      </c>
      <c r="K201" s="1">
        <v>1346.77</v>
      </c>
      <c r="L201" s="10">
        <v>1346.8</v>
      </c>
    </row>
    <row r="202" spans="2:12" ht="12.75">
      <c r="B202" s="3">
        <v>37351</v>
      </c>
      <c r="C202" s="1">
        <v>16.87</v>
      </c>
      <c r="D202" s="10">
        <v>16.9</v>
      </c>
      <c r="F202" s="3">
        <v>37351</v>
      </c>
      <c r="G202" s="1">
        <v>11.75</v>
      </c>
      <c r="H202" s="10">
        <v>11.8</v>
      </c>
      <c r="J202" s="3">
        <v>37351</v>
      </c>
      <c r="K202" s="1">
        <v>1440.38</v>
      </c>
      <c r="L202" s="10">
        <v>1440.4</v>
      </c>
    </row>
    <row r="203" spans="2:12" ht="12.75">
      <c r="B203" s="3">
        <v>37344</v>
      </c>
      <c r="C203" s="1">
        <v>16.89</v>
      </c>
      <c r="D203" s="10">
        <v>16.9</v>
      </c>
      <c r="F203" s="3">
        <v>37344</v>
      </c>
      <c r="G203" s="1">
        <v>11.91</v>
      </c>
      <c r="H203" s="10">
        <v>11.9</v>
      </c>
      <c r="J203" s="3">
        <v>37344</v>
      </c>
      <c r="K203" s="1">
        <v>1473.62</v>
      </c>
      <c r="L203" s="10">
        <v>1473.6</v>
      </c>
    </row>
    <row r="204" spans="2:12" ht="12.75">
      <c r="B204" s="3">
        <v>37337</v>
      </c>
      <c r="C204" s="1">
        <v>16.92</v>
      </c>
      <c r="D204" s="10">
        <v>16.9</v>
      </c>
      <c r="F204" s="3">
        <v>37337</v>
      </c>
      <c r="G204" s="1">
        <v>12.48</v>
      </c>
      <c r="H204" s="10">
        <v>12.5</v>
      </c>
      <c r="J204" s="3">
        <v>37337</v>
      </c>
      <c r="K204" s="1">
        <v>1511.83</v>
      </c>
      <c r="L204" s="10">
        <v>1511.8</v>
      </c>
    </row>
    <row r="205" spans="2:12" ht="12.75">
      <c r="B205" s="3">
        <v>37330</v>
      </c>
      <c r="C205" s="1">
        <v>17.66</v>
      </c>
      <c r="D205" s="10">
        <v>17.7</v>
      </c>
      <c r="F205" s="3">
        <v>37330</v>
      </c>
      <c r="G205" s="1">
        <v>14.55</v>
      </c>
      <c r="H205" s="10">
        <v>14.6</v>
      </c>
      <c r="J205" s="3">
        <v>37330</v>
      </c>
      <c r="K205" s="1">
        <v>1542.09</v>
      </c>
      <c r="L205" s="10">
        <v>1542.1</v>
      </c>
    </row>
    <row r="206" spans="2:12" ht="12.75">
      <c r="B206" s="3">
        <v>37323</v>
      </c>
      <c r="C206" s="1">
        <v>15.18</v>
      </c>
      <c r="D206" s="10">
        <v>15.2</v>
      </c>
      <c r="F206" s="3">
        <v>37323</v>
      </c>
      <c r="G206" s="1">
        <v>10.52</v>
      </c>
      <c r="H206" s="10">
        <v>10.5</v>
      </c>
      <c r="J206" s="3">
        <v>37323</v>
      </c>
      <c r="K206" s="1">
        <v>1434.6899</v>
      </c>
      <c r="L206" s="10">
        <v>1434.7</v>
      </c>
    </row>
    <row r="207" spans="2:12" ht="12.75">
      <c r="B207" s="3">
        <v>37316</v>
      </c>
      <c r="C207" s="1">
        <v>15.36</v>
      </c>
      <c r="D207" s="10">
        <v>15.4</v>
      </c>
      <c r="F207" s="3">
        <v>37316</v>
      </c>
      <c r="G207" s="1">
        <v>10.31</v>
      </c>
      <c r="H207" s="10">
        <v>10.3</v>
      </c>
      <c r="J207" s="3">
        <v>37316</v>
      </c>
      <c r="K207" s="1">
        <v>1366.4399</v>
      </c>
      <c r="L207" s="10">
        <v>1366.4</v>
      </c>
    </row>
    <row r="208" spans="2:12" ht="12.75">
      <c r="B208" s="3">
        <v>37309</v>
      </c>
      <c r="C208" s="1">
        <v>16.61</v>
      </c>
      <c r="D208" s="10">
        <v>16.6</v>
      </c>
      <c r="F208" s="3">
        <v>37309</v>
      </c>
      <c r="G208" s="1">
        <v>12.4</v>
      </c>
      <c r="H208" s="10">
        <v>12.4</v>
      </c>
      <c r="J208" s="3">
        <v>37309</v>
      </c>
      <c r="K208" s="1">
        <v>1421.0699</v>
      </c>
      <c r="L208" s="10">
        <v>1421.1</v>
      </c>
    </row>
    <row r="209" spans="2:12" ht="12.75">
      <c r="B209" s="3">
        <v>37302</v>
      </c>
      <c r="C209" s="1">
        <v>16.93</v>
      </c>
      <c r="D209" s="10">
        <v>16.9</v>
      </c>
      <c r="F209" s="3">
        <v>37302</v>
      </c>
      <c r="G209" s="1">
        <v>12.34</v>
      </c>
      <c r="H209" s="10">
        <v>12.3</v>
      </c>
      <c r="J209" s="3">
        <v>37302</v>
      </c>
      <c r="K209" s="1">
        <v>1451.13</v>
      </c>
      <c r="L209" s="10">
        <v>1451.1</v>
      </c>
    </row>
    <row r="210" spans="2:12" ht="12.75">
      <c r="B210" s="3">
        <v>37295</v>
      </c>
      <c r="C210" s="1">
        <v>19</v>
      </c>
      <c r="D210" s="10">
        <v>19</v>
      </c>
      <c r="F210" s="3">
        <v>37295</v>
      </c>
      <c r="G210" s="1">
        <v>14.12</v>
      </c>
      <c r="H210" s="10">
        <v>14.1</v>
      </c>
      <c r="J210" s="3">
        <v>37295</v>
      </c>
      <c r="K210" s="1">
        <v>1526.3199</v>
      </c>
      <c r="L210" s="10">
        <v>1526.3</v>
      </c>
    </row>
    <row r="211" spans="2:12" ht="12.75">
      <c r="B211" s="3">
        <v>37288</v>
      </c>
      <c r="C211" s="1">
        <v>19.48</v>
      </c>
      <c r="D211" s="10">
        <v>19.5</v>
      </c>
      <c r="F211" s="3">
        <v>37288</v>
      </c>
      <c r="G211" s="1">
        <v>15.65</v>
      </c>
      <c r="H211" s="10">
        <v>15.7</v>
      </c>
      <c r="J211" s="3">
        <v>37288</v>
      </c>
      <c r="K211" s="1">
        <v>1573.39</v>
      </c>
      <c r="L211" s="10">
        <v>1573.4</v>
      </c>
    </row>
    <row r="212" spans="2:12" ht="12.75">
      <c r="B212" s="3">
        <v>37281</v>
      </c>
      <c r="C212" s="1">
        <v>19.22</v>
      </c>
      <c r="D212" s="10">
        <v>19.2</v>
      </c>
      <c r="F212" s="3">
        <v>37281</v>
      </c>
      <c r="G212" s="1">
        <v>18.1</v>
      </c>
      <c r="H212" s="10">
        <v>18.1</v>
      </c>
      <c r="J212" s="3">
        <v>37281</v>
      </c>
      <c r="K212" s="1">
        <v>1567.59</v>
      </c>
      <c r="L212" s="10">
        <v>1567.6</v>
      </c>
    </row>
    <row r="213" spans="2:12" ht="12.75">
      <c r="B213" s="3">
        <v>37274</v>
      </c>
      <c r="C213" s="1">
        <v>19.92</v>
      </c>
      <c r="D213" s="10">
        <v>19.9</v>
      </c>
      <c r="F213" s="3">
        <v>37274</v>
      </c>
      <c r="G213" s="1">
        <v>21.12</v>
      </c>
      <c r="H213" s="10">
        <v>21.1</v>
      </c>
      <c r="J213" s="3">
        <v>37274</v>
      </c>
      <c r="K213" s="1">
        <v>1624.91</v>
      </c>
      <c r="L213" s="10">
        <v>1624.9</v>
      </c>
    </row>
    <row r="214" spans="2:12" ht="12.75">
      <c r="B214" s="3">
        <v>37267</v>
      </c>
      <c r="C214" s="1">
        <v>21</v>
      </c>
      <c r="D214" s="10">
        <v>21</v>
      </c>
      <c r="F214" s="3">
        <v>37267</v>
      </c>
      <c r="G214" s="1">
        <v>22.62</v>
      </c>
      <c r="H214" s="10">
        <v>22.6</v>
      </c>
      <c r="J214" s="3">
        <v>37267</v>
      </c>
      <c r="K214" s="1">
        <v>1691.36</v>
      </c>
      <c r="L214" s="10">
        <v>1691.4</v>
      </c>
    </row>
    <row r="215" spans="2:12" ht="12.75">
      <c r="B215" s="3">
        <v>37260</v>
      </c>
      <c r="C215" s="1">
        <v>18.45</v>
      </c>
      <c r="D215" s="10">
        <v>18.5</v>
      </c>
      <c r="F215" s="3">
        <v>37260</v>
      </c>
      <c r="G215" s="1">
        <v>21</v>
      </c>
      <c r="H215" s="10">
        <v>21</v>
      </c>
      <c r="J215" s="3">
        <v>37260</v>
      </c>
      <c r="K215" s="1">
        <v>1617.35</v>
      </c>
      <c r="L215" s="10">
        <v>1617.4</v>
      </c>
    </row>
    <row r="216" spans="2:12" ht="12.75">
      <c r="B216" s="3">
        <v>37253</v>
      </c>
      <c r="C216" s="1">
        <v>18.23</v>
      </c>
      <c r="D216" s="10">
        <v>18.2</v>
      </c>
      <c r="F216" s="3">
        <v>37253</v>
      </c>
      <c r="G216" s="1">
        <v>20.05</v>
      </c>
      <c r="H216" s="10">
        <v>20.1</v>
      </c>
      <c r="J216" s="3">
        <v>37253</v>
      </c>
      <c r="K216" s="1">
        <v>1581.16</v>
      </c>
      <c r="L216" s="10">
        <v>1581.2</v>
      </c>
    </row>
    <row r="217" spans="2:12" ht="12.75">
      <c r="B217" s="3">
        <v>37246</v>
      </c>
      <c r="C217" s="1">
        <v>19.27</v>
      </c>
      <c r="D217" s="10">
        <v>19.3</v>
      </c>
      <c r="F217" s="3">
        <v>37246</v>
      </c>
      <c r="G217" s="1">
        <v>21.95</v>
      </c>
      <c r="H217" s="10">
        <v>22</v>
      </c>
      <c r="J217" s="3">
        <v>37246</v>
      </c>
      <c r="K217" s="1">
        <v>1607.08</v>
      </c>
      <c r="L217" s="10">
        <v>1607.1</v>
      </c>
    </row>
    <row r="218" spans="2:12" ht="12.75">
      <c r="B218" s="3">
        <v>37239</v>
      </c>
      <c r="C218" s="1">
        <v>20.91</v>
      </c>
      <c r="D218" s="10">
        <v>20.9</v>
      </c>
      <c r="F218" s="3">
        <v>37239</v>
      </c>
      <c r="G218" s="1">
        <v>23.8</v>
      </c>
      <c r="H218" s="10">
        <v>23.8</v>
      </c>
      <c r="J218" s="3">
        <v>37239</v>
      </c>
      <c r="K218" s="1">
        <v>1658.47</v>
      </c>
      <c r="L218" s="10">
        <v>1658.5</v>
      </c>
    </row>
    <row r="219" spans="2:12" ht="12.75">
      <c r="B219" s="3">
        <v>37232</v>
      </c>
      <c r="C219" s="1">
        <v>20.03</v>
      </c>
      <c r="D219" s="10">
        <v>20</v>
      </c>
      <c r="F219" s="3">
        <v>37232</v>
      </c>
      <c r="G219" s="1">
        <v>21.07</v>
      </c>
      <c r="H219" s="10">
        <v>21.1</v>
      </c>
      <c r="J219" s="3">
        <v>37232</v>
      </c>
      <c r="K219" s="1">
        <v>1576.26</v>
      </c>
      <c r="L219" s="10">
        <v>1576.3</v>
      </c>
    </row>
    <row r="220" spans="2:12" ht="12.75">
      <c r="B220" s="3">
        <v>37225</v>
      </c>
      <c r="C220" s="1">
        <v>19.8</v>
      </c>
      <c r="D220" s="10">
        <v>19.8</v>
      </c>
      <c r="F220" s="3">
        <v>37225</v>
      </c>
      <c r="G220" s="1">
        <v>18.24</v>
      </c>
      <c r="H220" s="10">
        <v>18.2</v>
      </c>
      <c r="J220" s="3">
        <v>37225</v>
      </c>
      <c r="K220" s="1">
        <v>1590.05</v>
      </c>
      <c r="L220" s="10">
        <v>1590.1</v>
      </c>
    </row>
    <row r="221" spans="2:12" ht="12.75">
      <c r="B221" s="3">
        <v>37218</v>
      </c>
      <c r="C221" s="1">
        <v>20.14</v>
      </c>
      <c r="D221" s="10">
        <v>20.1</v>
      </c>
      <c r="F221" s="3">
        <v>37218</v>
      </c>
      <c r="G221" s="1">
        <v>19.68</v>
      </c>
      <c r="H221" s="10">
        <v>19.7</v>
      </c>
      <c r="J221" s="3">
        <v>37218</v>
      </c>
      <c r="K221" s="1">
        <v>1597.8</v>
      </c>
      <c r="L221" s="10">
        <v>1597.8</v>
      </c>
    </row>
    <row r="222" spans="2:12" ht="12.75">
      <c r="B222" s="3">
        <v>37211</v>
      </c>
      <c r="C222" s="1">
        <v>19.18</v>
      </c>
      <c r="D222" s="10">
        <v>19.2</v>
      </c>
      <c r="F222" s="3">
        <v>37211</v>
      </c>
      <c r="G222" s="1">
        <v>16.8</v>
      </c>
      <c r="H222" s="10">
        <v>16.8</v>
      </c>
      <c r="J222" s="3">
        <v>37211</v>
      </c>
      <c r="K222" s="1">
        <v>1511.77</v>
      </c>
      <c r="L222" s="10">
        <v>1511.8</v>
      </c>
    </row>
    <row r="223" spans="2:12" ht="12.75">
      <c r="B223" s="3">
        <v>37204</v>
      </c>
      <c r="C223" s="1">
        <v>17.86</v>
      </c>
      <c r="D223" s="10">
        <v>17.9</v>
      </c>
      <c r="F223" s="3">
        <v>37204</v>
      </c>
      <c r="G223" s="1">
        <v>16.41</v>
      </c>
      <c r="H223" s="10">
        <v>16.4</v>
      </c>
      <c r="J223" s="3">
        <v>37204</v>
      </c>
      <c r="K223" s="1">
        <v>1453.9399</v>
      </c>
      <c r="L223" s="10">
        <v>1453.9</v>
      </c>
    </row>
    <row r="224" spans="2:12" ht="12.75">
      <c r="B224" s="3">
        <v>37197</v>
      </c>
      <c r="C224" s="1">
        <v>17.23</v>
      </c>
      <c r="D224" s="10">
        <v>17.2</v>
      </c>
      <c r="F224" s="3">
        <v>37197</v>
      </c>
      <c r="G224" s="1">
        <v>16.2</v>
      </c>
      <c r="H224" s="10">
        <v>16.2</v>
      </c>
      <c r="J224" s="3">
        <v>37197</v>
      </c>
      <c r="K224" s="1">
        <v>1445.64</v>
      </c>
      <c r="L224" s="10">
        <v>1445.6</v>
      </c>
    </row>
    <row r="225" spans="2:12" ht="12.75">
      <c r="B225" s="3">
        <v>37190</v>
      </c>
      <c r="C225" s="1">
        <v>16.52</v>
      </c>
      <c r="D225" s="10">
        <v>16.5</v>
      </c>
      <c r="F225" s="3">
        <v>37190</v>
      </c>
      <c r="G225" s="1">
        <v>14.43</v>
      </c>
      <c r="H225" s="10">
        <v>14.4</v>
      </c>
      <c r="J225" s="3">
        <v>37190</v>
      </c>
      <c r="K225" s="1">
        <v>1340.96</v>
      </c>
      <c r="L225" s="10">
        <v>1341</v>
      </c>
    </row>
    <row r="226" spans="2:12" ht="12.75">
      <c r="B226" s="3">
        <v>37183</v>
      </c>
      <c r="C226" s="1">
        <v>16.65</v>
      </c>
      <c r="D226" s="10">
        <v>16.7</v>
      </c>
      <c r="F226" s="3">
        <v>37183</v>
      </c>
      <c r="G226" s="1">
        <v>16.79</v>
      </c>
      <c r="H226" s="10">
        <v>16.8</v>
      </c>
      <c r="J226" s="3">
        <v>37183</v>
      </c>
      <c r="K226" s="1">
        <v>1370.2</v>
      </c>
      <c r="L226" s="10">
        <v>1370.2</v>
      </c>
    </row>
    <row r="227" spans="2:12" ht="12.75">
      <c r="B227" s="3">
        <v>37176</v>
      </c>
      <c r="C227" s="1">
        <v>14.4</v>
      </c>
      <c r="D227" s="10">
        <v>14.4</v>
      </c>
      <c r="F227" s="3">
        <v>37176</v>
      </c>
      <c r="G227" s="1">
        <v>15.32</v>
      </c>
      <c r="H227" s="10">
        <v>15.3</v>
      </c>
      <c r="J227" s="3">
        <v>37176</v>
      </c>
      <c r="K227" s="1">
        <v>1249.3199</v>
      </c>
      <c r="L227" s="10">
        <v>1249.3</v>
      </c>
    </row>
    <row r="228" spans="2:12" ht="12.75">
      <c r="B228" s="3">
        <v>37169</v>
      </c>
      <c r="C228" s="1">
        <v>12.05</v>
      </c>
      <c r="D228" s="10">
        <v>12.1</v>
      </c>
      <c r="F228" s="3">
        <v>37169</v>
      </c>
      <c r="G228" s="1">
        <v>13.55</v>
      </c>
      <c r="H228" s="10">
        <v>13.6</v>
      </c>
      <c r="J228" s="3">
        <v>37169</v>
      </c>
      <c r="K228" s="1">
        <v>1161.74</v>
      </c>
      <c r="L228" s="10">
        <v>1161.7</v>
      </c>
    </row>
    <row r="229" spans="2:12" ht="12.75">
      <c r="B229" s="3">
        <v>37162</v>
      </c>
      <c r="C229" s="1">
        <v>12.58</v>
      </c>
      <c r="D229" s="10">
        <v>12.6</v>
      </c>
      <c r="F229" s="3">
        <v>37162</v>
      </c>
      <c r="G229" s="1">
        <v>13.76</v>
      </c>
      <c r="H229" s="10">
        <v>13.8</v>
      </c>
      <c r="J229" s="3">
        <v>37162</v>
      </c>
      <c r="K229" s="1">
        <v>1166.72</v>
      </c>
      <c r="L229" s="10">
        <v>1166.7</v>
      </c>
    </row>
    <row r="230" spans="2:12" ht="12.75">
      <c r="B230" s="3">
        <v>37155</v>
      </c>
      <c r="C230" s="1">
        <v>13.24</v>
      </c>
      <c r="D230" s="10">
        <v>13.2</v>
      </c>
      <c r="F230" s="3">
        <v>37155</v>
      </c>
      <c r="G230" s="1">
        <v>13.19</v>
      </c>
      <c r="H230" s="10">
        <v>13.2</v>
      </c>
      <c r="J230" s="3">
        <v>37155</v>
      </c>
      <c r="K230" s="1">
        <v>1277.12</v>
      </c>
      <c r="L230" s="10">
        <v>1277.1</v>
      </c>
    </row>
    <row r="231" spans="2:12" ht="12.75">
      <c r="B231" s="3">
        <v>37148</v>
      </c>
      <c r="C231" s="1">
        <v>14.05</v>
      </c>
      <c r="D231" s="10">
        <v>14.1</v>
      </c>
      <c r="F231" s="3">
        <v>37148</v>
      </c>
      <c r="G231" s="1">
        <v>14.86</v>
      </c>
      <c r="H231" s="10">
        <v>14.9</v>
      </c>
      <c r="J231" s="3">
        <v>37148</v>
      </c>
      <c r="K231" s="1">
        <v>1342.08</v>
      </c>
      <c r="L231" s="10">
        <v>1342.1</v>
      </c>
    </row>
    <row r="232" spans="2:12" ht="12.75">
      <c r="B232" s="3">
        <v>37141</v>
      </c>
      <c r="C232" s="1">
        <v>16.1</v>
      </c>
      <c r="D232" s="10">
        <v>16.1</v>
      </c>
      <c r="F232" s="3">
        <v>37141</v>
      </c>
      <c r="G232" s="1">
        <v>16.43</v>
      </c>
      <c r="H232" s="10">
        <v>16.4</v>
      </c>
      <c r="J232" s="3">
        <v>37141</v>
      </c>
      <c r="K232" s="1">
        <v>1466.3199</v>
      </c>
      <c r="L232" s="10">
        <v>1466.3</v>
      </c>
    </row>
    <row r="233" spans="2:12" ht="12.75">
      <c r="B233" s="3">
        <v>37134</v>
      </c>
      <c r="C233" s="1">
        <v>18.2</v>
      </c>
      <c r="D233" s="10">
        <v>18.2</v>
      </c>
      <c r="F233" s="3">
        <v>37134</v>
      </c>
      <c r="G233" s="1">
        <v>19.76</v>
      </c>
      <c r="H233" s="10">
        <v>19.8</v>
      </c>
      <c r="J233" s="3">
        <v>37134</v>
      </c>
      <c r="K233" s="1">
        <v>1576.16</v>
      </c>
      <c r="L233" s="10">
        <v>1576.2</v>
      </c>
    </row>
    <row r="234" spans="2:12" ht="12.75">
      <c r="B234" s="3">
        <v>37127</v>
      </c>
      <c r="C234" s="1">
        <v>16.52</v>
      </c>
      <c r="D234" s="10">
        <v>16.5</v>
      </c>
      <c r="F234" s="3">
        <v>37127</v>
      </c>
      <c r="G234" s="1">
        <v>19.2</v>
      </c>
      <c r="H234" s="10">
        <v>19.2</v>
      </c>
      <c r="J234" s="3">
        <v>37127</v>
      </c>
      <c r="K234" s="1">
        <v>1518.1899</v>
      </c>
      <c r="L234" s="10">
        <v>1518.2</v>
      </c>
    </row>
    <row r="235" spans="2:12" ht="12.75">
      <c r="B235" s="3">
        <v>37120</v>
      </c>
      <c r="C235" s="1">
        <v>18.28</v>
      </c>
      <c r="D235" s="10">
        <v>18.3</v>
      </c>
      <c r="F235" s="3">
        <v>37120</v>
      </c>
      <c r="G235" s="1">
        <v>21.37</v>
      </c>
      <c r="H235" s="10">
        <v>21.4</v>
      </c>
      <c r="J235" s="3">
        <v>37120</v>
      </c>
      <c r="K235" s="1">
        <v>1627.34</v>
      </c>
      <c r="L235" s="10">
        <v>1627.3</v>
      </c>
    </row>
    <row r="236" spans="2:12" ht="12.75">
      <c r="B236" s="3">
        <v>37113</v>
      </c>
      <c r="C236" s="1">
        <v>19.79</v>
      </c>
      <c r="D236" s="10">
        <v>19.8</v>
      </c>
      <c r="F236" s="3">
        <v>37113</v>
      </c>
      <c r="G236" s="1">
        <v>22.65</v>
      </c>
      <c r="H236" s="10">
        <v>22.7</v>
      </c>
      <c r="J236" s="3">
        <v>37113</v>
      </c>
      <c r="K236" s="1">
        <v>1705.88</v>
      </c>
      <c r="L236" s="10">
        <v>1705.9</v>
      </c>
    </row>
    <row r="237" spans="2:12" ht="12.75">
      <c r="B237" s="3">
        <v>37106</v>
      </c>
      <c r="C237" s="1">
        <v>19.05</v>
      </c>
      <c r="D237" s="10">
        <v>19.1</v>
      </c>
      <c r="F237" s="3">
        <v>37106</v>
      </c>
      <c r="G237" s="1">
        <v>21.6</v>
      </c>
      <c r="H237" s="10">
        <v>21.6</v>
      </c>
      <c r="J237" s="3">
        <v>37106</v>
      </c>
      <c r="K237" s="1">
        <v>1689.21</v>
      </c>
      <c r="L237" s="10">
        <v>1689.2</v>
      </c>
    </row>
    <row r="238" spans="2:12" ht="12.75">
      <c r="B238" s="3">
        <v>37099</v>
      </c>
      <c r="C238" s="1">
        <v>18.82</v>
      </c>
      <c r="D238" s="10">
        <v>18.8</v>
      </c>
      <c r="F238" s="3">
        <v>37099</v>
      </c>
      <c r="G238" s="1">
        <v>19.4</v>
      </c>
      <c r="H238" s="10">
        <v>19.4</v>
      </c>
      <c r="J238" s="3">
        <v>37099</v>
      </c>
      <c r="K238" s="1">
        <v>1695.2</v>
      </c>
      <c r="L238" s="10">
        <v>1695.2</v>
      </c>
    </row>
    <row r="239" spans="2:12" ht="12.75">
      <c r="B239" s="3">
        <v>37092</v>
      </c>
      <c r="C239" s="1">
        <v>18.34</v>
      </c>
      <c r="D239" s="10">
        <v>18.3</v>
      </c>
      <c r="F239" s="3">
        <v>37092</v>
      </c>
      <c r="G239" s="1">
        <v>20.8</v>
      </c>
      <c r="H239" s="10">
        <v>20.8</v>
      </c>
      <c r="J239" s="3">
        <v>37092</v>
      </c>
      <c r="K239" s="1">
        <v>1743.09</v>
      </c>
      <c r="L239" s="10">
        <v>1743.1</v>
      </c>
    </row>
    <row r="240" spans="2:12" ht="12.75">
      <c r="B240" s="3">
        <v>37085</v>
      </c>
      <c r="C240" s="1">
        <v>17.02</v>
      </c>
      <c r="D240" s="10">
        <v>17</v>
      </c>
      <c r="F240" s="3">
        <v>37085</v>
      </c>
      <c r="G240" s="1">
        <v>21.64</v>
      </c>
      <c r="H240" s="10">
        <v>21.6</v>
      </c>
      <c r="J240" s="3">
        <v>37085</v>
      </c>
      <c r="K240" s="1">
        <v>1680.88</v>
      </c>
      <c r="L240" s="10">
        <v>1680.9</v>
      </c>
    </row>
    <row r="241" spans="2:12" ht="12.75">
      <c r="B241" s="3">
        <v>37078</v>
      </c>
      <c r="C241" s="1">
        <v>18.69</v>
      </c>
      <c r="D241" s="10">
        <v>18.7</v>
      </c>
      <c r="F241" s="3">
        <v>37078</v>
      </c>
      <c r="G241" s="1">
        <v>23.53</v>
      </c>
      <c r="H241" s="10">
        <v>23.5</v>
      </c>
      <c r="J241" s="3">
        <v>37078</v>
      </c>
      <c r="K241" s="1">
        <v>1831.42</v>
      </c>
      <c r="L241" s="10">
        <v>1831.4</v>
      </c>
    </row>
    <row r="242" spans="2:12" ht="12.75">
      <c r="B242" s="3">
        <v>37071</v>
      </c>
      <c r="C242" s="1">
        <v>18</v>
      </c>
      <c r="D242" s="10">
        <v>18</v>
      </c>
      <c r="F242" s="3">
        <v>37071</v>
      </c>
      <c r="G242" s="1">
        <v>22.5</v>
      </c>
      <c r="H242" s="10">
        <v>22.5</v>
      </c>
      <c r="J242" s="3">
        <v>37071</v>
      </c>
      <c r="K242" s="1">
        <v>1752.71</v>
      </c>
      <c r="L242" s="10">
        <v>1752.7</v>
      </c>
    </row>
    <row r="243" spans="2:12" ht="12.75">
      <c r="B243" s="3">
        <v>37064</v>
      </c>
      <c r="C243" s="1">
        <v>16.8</v>
      </c>
      <c r="D243" s="10">
        <v>16.8</v>
      </c>
      <c r="F243" s="3">
        <v>37064</v>
      </c>
      <c r="G243" s="1">
        <v>21.265</v>
      </c>
      <c r="H243" s="10">
        <v>21.3</v>
      </c>
      <c r="J243" s="3">
        <v>37064</v>
      </c>
      <c r="K243" s="1">
        <v>1712.04</v>
      </c>
      <c r="L243" s="10">
        <v>1712</v>
      </c>
    </row>
    <row r="244" spans="2:12" ht="12.75">
      <c r="B244" s="3">
        <v>37057</v>
      </c>
      <c r="C244" s="1">
        <v>20.31</v>
      </c>
      <c r="D244" s="10">
        <v>20.3</v>
      </c>
      <c r="F244" s="3">
        <v>37057</v>
      </c>
      <c r="G244" s="1">
        <v>25.84</v>
      </c>
      <c r="H244" s="10">
        <v>25.8</v>
      </c>
      <c r="J244" s="3">
        <v>37057</v>
      </c>
      <c r="K244" s="1">
        <v>1885.17</v>
      </c>
      <c r="L244" s="10">
        <v>1885.2</v>
      </c>
    </row>
    <row r="245" spans="2:12" ht="12.75">
      <c r="B245" s="3">
        <v>37050</v>
      </c>
      <c r="C245" s="1">
        <v>19.08</v>
      </c>
      <c r="D245" s="10">
        <v>19.1</v>
      </c>
      <c r="F245" s="3">
        <v>37050</v>
      </c>
      <c r="G245" s="1">
        <v>27.9</v>
      </c>
      <c r="H245" s="10">
        <v>27.9</v>
      </c>
      <c r="J245" s="3">
        <v>37050</v>
      </c>
      <c r="K245" s="1">
        <v>1861.12</v>
      </c>
      <c r="L245" s="10">
        <v>1861.1</v>
      </c>
    </row>
    <row r="246" spans="2:12" ht="12.75">
      <c r="B246" s="3">
        <v>37043</v>
      </c>
      <c r="C246" s="1">
        <v>21.52</v>
      </c>
      <c r="D246" s="10">
        <v>21.5</v>
      </c>
      <c r="F246" s="3">
        <v>37043</v>
      </c>
      <c r="G246" s="1">
        <v>30.9</v>
      </c>
      <c r="H246" s="10">
        <v>30.9</v>
      </c>
      <c r="J246" s="3">
        <v>37043</v>
      </c>
      <c r="K246" s="1">
        <v>1946.5699</v>
      </c>
      <c r="L246" s="10">
        <v>1946.6</v>
      </c>
    </row>
    <row r="247" spans="2:12" ht="12.75">
      <c r="B247" s="3">
        <v>37036</v>
      </c>
      <c r="C247" s="1">
        <v>20.3</v>
      </c>
      <c r="D247" s="10">
        <v>20.3</v>
      </c>
      <c r="F247" s="3">
        <v>37036</v>
      </c>
      <c r="G247" s="1">
        <v>34.19</v>
      </c>
      <c r="H247" s="10">
        <v>34.2</v>
      </c>
      <c r="J247" s="3">
        <v>37036</v>
      </c>
      <c r="K247" s="1">
        <v>1931.29</v>
      </c>
      <c r="L247" s="10">
        <v>1931.3</v>
      </c>
    </row>
    <row r="248" spans="2:12" ht="12.75">
      <c r="B248" s="3">
        <v>37029</v>
      </c>
      <c r="C248" s="1">
        <v>18.93</v>
      </c>
      <c r="D248" s="10">
        <v>18.9</v>
      </c>
      <c r="F248" s="3">
        <v>37029</v>
      </c>
      <c r="G248" s="1">
        <v>29.69</v>
      </c>
      <c r="H248" s="10">
        <v>29.7</v>
      </c>
      <c r="J248" s="3">
        <v>37029</v>
      </c>
      <c r="K248" s="1">
        <v>1819.39</v>
      </c>
      <c r="L248" s="10">
        <v>1819.4</v>
      </c>
    </row>
    <row r="249" spans="2:12" ht="12.75">
      <c r="B249" s="3">
        <v>37022</v>
      </c>
      <c r="C249" s="1">
        <v>19.89</v>
      </c>
      <c r="D249" s="10">
        <v>19.9</v>
      </c>
      <c r="F249" s="3">
        <v>37022</v>
      </c>
      <c r="G249" s="1">
        <v>34.05</v>
      </c>
      <c r="H249" s="10">
        <v>34.1</v>
      </c>
      <c r="J249" s="3">
        <v>37022</v>
      </c>
      <c r="K249" s="1">
        <v>1924.6801</v>
      </c>
      <c r="L249" s="10">
        <v>1924.7</v>
      </c>
    </row>
    <row r="250" spans="2:12" ht="12.75">
      <c r="B250" s="3">
        <v>37015</v>
      </c>
      <c r="C250" s="1">
        <v>16.5</v>
      </c>
      <c r="D250" s="10">
        <v>16.5</v>
      </c>
      <c r="F250" s="3">
        <v>37015</v>
      </c>
      <c r="G250" s="1">
        <v>29.04</v>
      </c>
      <c r="H250" s="10">
        <v>29</v>
      </c>
      <c r="J250" s="3">
        <v>37015</v>
      </c>
      <c r="K250" s="1">
        <v>1855.9</v>
      </c>
      <c r="L250" s="10">
        <v>1855.9</v>
      </c>
    </row>
    <row r="251" spans="2:12" ht="12.75">
      <c r="B251" s="3">
        <v>37008</v>
      </c>
      <c r="C251" s="1">
        <v>18.55</v>
      </c>
      <c r="D251" s="10">
        <v>18.6</v>
      </c>
      <c r="F251" s="3">
        <v>37008</v>
      </c>
      <c r="G251" s="1">
        <v>27.179</v>
      </c>
      <c r="H251" s="10">
        <v>27.2</v>
      </c>
      <c r="J251" s="3">
        <v>37008</v>
      </c>
      <c r="K251" s="1">
        <v>1881.52</v>
      </c>
      <c r="L251" s="10">
        <v>1881.5</v>
      </c>
    </row>
    <row r="252" spans="2:12" ht="12.75">
      <c r="B252" s="3">
        <v>37001</v>
      </c>
      <c r="C252" s="1">
        <v>17.65</v>
      </c>
      <c r="D252" s="10">
        <v>17.7</v>
      </c>
      <c r="F252" s="3">
        <v>37001</v>
      </c>
      <c r="G252" s="1">
        <v>23.6</v>
      </c>
      <c r="H252" s="10">
        <v>23.6</v>
      </c>
      <c r="J252" s="3">
        <v>37001</v>
      </c>
      <c r="K252" s="1">
        <v>1682.17</v>
      </c>
      <c r="L252" s="10">
        <v>1682.2</v>
      </c>
    </row>
    <row r="253" spans="2:12" ht="12.75">
      <c r="B253" s="3">
        <v>36994</v>
      </c>
      <c r="C253" s="1">
        <v>14.16</v>
      </c>
      <c r="D253" s="10">
        <v>14.2</v>
      </c>
      <c r="F253" s="3">
        <v>36994</v>
      </c>
      <c r="G253" s="1">
        <v>19.24</v>
      </c>
      <c r="H253" s="10">
        <v>19.2</v>
      </c>
      <c r="J253" s="3">
        <v>36994</v>
      </c>
      <c r="K253" s="1">
        <v>1472.8101</v>
      </c>
      <c r="L253" s="10">
        <v>1472.8</v>
      </c>
    </row>
    <row r="254" spans="2:12" ht="12.75">
      <c r="B254" s="3">
        <v>36987</v>
      </c>
      <c r="C254" s="1">
        <v>15.9375</v>
      </c>
      <c r="D254" s="10">
        <v>15.9</v>
      </c>
      <c r="F254" s="3">
        <v>36987</v>
      </c>
      <c r="G254" s="1">
        <v>19.6875</v>
      </c>
      <c r="H254" s="10">
        <v>19.7</v>
      </c>
      <c r="J254" s="3">
        <v>36987</v>
      </c>
      <c r="K254" s="1">
        <v>1569.66</v>
      </c>
      <c r="L254" s="10">
        <v>1569.7</v>
      </c>
    </row>
    <row r="255" spans="2:12" ht="12.75">
      <c r="B255" s="3">
        <v>36980</v>
      </c>
      <c r="C255" s="1">
        <v>19.0625</v>
      </c>
      <c r="D255" s="10">
        <v>19.1</v>
      </c>
      <c r="F255" s="3">
        <v>36980</v>
      </c>
      <c r="G255" s="1">
        <v>25.75</v>
      </c>
      <c r="H255" s="10">
        <v>25.8</v>
      </c>
      <c r="J255" s="3">
        <v>36980</v>
      </c>
      <c r="K255" s="1">
        <v>1735.53</v>
      </c>
      <c r="L255" s="10">
        <v>1735.5</v>
      </c>
    </row>
    <row r="256" spans="2:12" ht="12.75">
      <c r="B256" s="3">
        <v>36973</v>
      </c>
      <c r="C256" s="1">
        <v>20.5</v>
      </c>
      <c r="D256" s="10">
        <v>20.5</v>
      </c>
      <c r="F256" s="3">
        <v>36973</v>
      </c>
      <c r="G256" s="1">
        <v>26.1875</v>
      </c>
      <c r="H256" s="10">
        <v>26.2</v>
      </c>
      <c r="J256" s="3">
        <v>36973</v>
      </c>
      <c r="K256" s="1">
        <v>1659.7</v>
      </c>
      <c r="L256" s="10">
        <v>1659.7</v>
      </c>
    </row>
    <row r="257" spans="2:12" ht="12.75">
      <c r="B257" s="3">
        <v>36966</v>
      </c>
      <c r="C257" s="1">
        <v>19.0625</v>
      </c>
      <c r="D257" s="10">
        <v>19.1</v>
      </c>
      <c r="F257" s="3">
        <v>36966</v>
      </c>
      <c r="G257" s="1">
        <v>29</v>
      </c>
      <c r="H257" s="10">
        <v>29</v>
      </c>
      <c r="J257" s="3">
        <v>36966</v>
      </c>
      <c r="K257" s="1">
        <v>1758.0601</v>
      </c>
      <c r="L257" s="10">
        <v>1758.1</v>
      </c>
    </row>
    <row r="258" spans="2:12" ht="12.75">
      <c r="B258" s="3">
        <v>36959</v>
      </c>
      <c r="C258" s="1">
        <v>22.9375</v>
      </c>
      <c r="D258" s="10">
        <v>22.9</v>
      </c>
      <c r="F258" s="3">
        <v>36959</v>
      </c>
      <c r="G258" s="1">
        <v>30.625</v>
      </c>
      <c r="H258" s="10">
        <v>30.6</v>
      </c>
      <c r="J258" s="3">
        <v>36959</v>
      </c>
      <c r="K258" s="1">
        <v>1908.62</v>
      </c>
      <c r="L258" s="10">
        <v>1908.6</v>
      </c>
    </row>
    <row r="259" spans="2:12" ht="12.75">
      <c r="B259" s="3">
        <v>36952</v>
      </c>
      <c r="C259" s="1">
        <v>27.2031</v>
      </c>
      <c r="D259" s="10">
        <v>27.2</v>
      </c>
      <c r="F259" s="3">
        <v>36952</v>
      </c>
      <c r="G259" s="1">
        <v>32.625</v>
      </c>
      <c r="H259" s="10">
        <v>32.6</v>
      </c>
      <c r="J259" s="3">
        <v>36952</v>
      </c>
      <c r="K259" s="1">
        <v>2088.03</v>
      </c>
      <c r="L259" s="10">
        <v>2088</v>
      </c>
    </row>
    <row r="260" spans="2:12" ht="12.75">
      <c r="B260" s="3">
        <v>36945</v>
      </c>
      <c r="C260" s="1">
        <v>28.6719</v>
      </c>
      <c r="D260" s="10">
        <v>28.7</v>
      </c>
      <c r="F260" s="3">
        <v>36945</v>
      </c>
      <c r="G260" s="1">
        <v>35.125</v>
      </c>
      <c r="H260" s="10">
        <v>35.1</v>
      </c>
      <c r="J260" s="3">
        <v>36945</v>
      </c>
      <c r="K260" s="1">
        <v>2229.9099</v>
      </c>
      <c r="L260" s="10">
        <v>2229.9</v>
      </c>
    </row>
    <row r="261" spans="2:12" ht="12.75">
      <c r="B261" s="3">
        <v>36938</v>
      </c>
      <c r="C261" s="1">
        <v>28.5625</v>
      </c>
      <c r="D261" s="10">
        <v>28.6</v>
      </c>
      <c r="F261" s="3">
        <v>36938</v>
      </c>
      <c r="G261" s="1">
        <v>35.875</v>
      </c>
      <c r="H261" s="10">
        <v>35.9</v>
      </c>
      <c r="J261" s="3">
        <v>36938</v>
      </c>
      <c r="K261" s="1">
        <v>2247.2</v>
      </c>
      <c r="L261" s="10">
        <v>2247.2</v>
      </c>
    </row>
    <row r="262" spans="2:12" ht="12.75">
      <c r="B262" s="3">
        <v>36931</v>
      </c>
      <c r="C262" s="1">
        <v>34.5625</v>
      </c>
      <c r="D262" s="10">
        <v>34.6</v>
      </c>
      <c r="F262" s="3">
        <v>36931</v>
      </c>
      <c r="G262" s="1">
        <v>44</v>
      </c>
      <c r="H262" s="10">
        <v>44</v>
      </c>
      <c r="J262" s="3">
        <v>36931</v>
      </c>
      <c r="K262" s="1">
        <v>2447.72</v>
      </c>
      <c r="L262" s="10">
        <v>2447.7</v>
      </c>
    </row>
    <row r="263" spans="2:12" ht="12.75">
      <c r="B263" s="3">
        <v>36924</v>
      </c>
      <c r="C263" s="1">
        <v>36.125</v>
      </c>
      <c r="D263" s="10">
        <v>36.1</v>
      </c>
      <c r="F263" s="3">
        <v>36924</v>
      </c>
      <c r="G263" s="1">
        <v>48.8125</v>
      </c>
      <c r="H263" s="10">
        <v>48.8</v>
      </c>
      <c r="J263" s="3">
        <v>36924</v>
      </c>
      <c r="K263" s="1">
        <v>2601.6699</v>
      </c>
      <c r="L263" s="10">
        <v>2601.7</v>
      </c>
    </row>
    <row r="264" spans="2:12" ht="12.75">
      <c r="B264" s="3">
        <v>36917</v>
      </c>
      <c r="C264" s="1">
        <v>40.6875</v>
      </c>
      <c r="D264" s="10">
        <v>40.7</v>
      </c>
      <c r="F264" s="3">
        <v>36917</v>
      </c>
      <c r="G264" s="1">
        <v>52.25</v>
      </c>
      <c r="H264" s="10">
        <v>52.3</v>
      </c>
      <c r="J264" s="3">
        <v>36917</v>
      </c>
      <c r="K264" s="1">
        <v>2639.6101</v>
      </c>
      <c r="L264" s="10">
        <v>2639.6</v>
      </c>
    </row>
    <row r="265" spans="2:12" ht="12.75">
      <c r="B265" s="3">
        <v>36910</v>
      </c>
      <c r="C265" s="1">
        <v>38</v>
      </c>
      <c r="D265" s="10">
        <v>38</v>
      </c>
      <c r="F265" s="3">
        <v>36910</v>
      </c>
      <c r="G265" s="1">
        <v>41.5625</v>
      </c>
      <c r="H265" s="10">
        <v>41.6</v>
      </c>
      <c r="J265" s="3">
        <v>36910</v>
      </c>
      <c r="K265" s="1">
        <v>2502.6599</v>
      </c>
      <c r="L265" s="10">
        <v>2502.7</v>
      </c>
    </row>
    <row r="266" spans="2:12" ht="13.5" thickBot="1">
      <c r="B266" s="11">
        <v>36903</v>
      </c>
      <c r="C266" s="2">
        <v>35.6875</v>
      </c>
      <c r="D266" s="10">
        <v>35.7</v>
      </c>
      <c r="F266" s="11">
        <v>36903</v>
      </c>
      <c r="G266" s="2">
        <v>35.9063</v>
      </c>
      <c r="H266" s="10">
        <v>35.9</v>
      </c>
      <c r="J266" s="11">
        <v>36903</v>
      </c>
      <c r="K266" s="2">
        <v>2245.4399</v>
      </c>
      <c r="L266" s="10">
        <v>2245.4</v>
      </c>
    </row>
    <row r="267" spans="2:11" ht="12.75"/>
    <row r="271" spans="6:7" ht="12.75"/>
  </sheetData>
  <mergeCells count="6">
    <mergeCell ref="J5:L5"/>
    <mergeCell ref="B5:D5"/>
    <mergeCell ref="F5:H5"/>
    <mergeCell ref="B2:L2"/>
    <mergeCell ref="B3:L3"/>
    <mergeCell ref="B4:L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I19"/>
  <sheetViews>
    <sheetView workbookViewId="0" topLeftCell="A1">
      <selection activeCell="B27" sqref="B27"/>
    </sheetView>
  </sheetViews>
  <sheetFormatPr defaultColWidth="9.140625" defaultRowHeight="12.75"/>
  <cols>
    <col min="2" max="2" width="22.28125" style="0" bestFit="1" customWidth="1"/>
    <col min="3" max="3" width="9.28125" style="0" bestFit="1" customWidth="1"/>
    <col min="5" max="5" width="22.28125" style="0" bestFit="1" customWidth="1"/>
    <col min="8" max="8" width="22.28125" style="0" bestFit="1" customWidth="1"/>
  </cols>
  <sheetData>
    <row r="1" ht="13.5" thickBot="1"/>
    <row r="2" spans="2:9" ht="12.75">
      <c r="B2" s="149"/>
      <c r="C2" s="150"/>
      <c r="D2" s="150"/>
      <c r="E2" s="150"/>
      <c r="F2" s="150"/>
      <c r="G2" s="150"/>
      <c r="H2" s="150"/>
      <c r="I2" s="151"/>
    </row>
    <row r="3" spans="2:9" ht="12.75">
      <c r="B3" s="133" t="s">
        <v>77</v>
      </c>
      <c r="C3" s="134"/>
      <c r="D3" s="134"/>
      <c r="E3" s="134"/>
      <c r="F3" s="134"/>
      <c r="G3" s="134"/>
      <c r="H3" s="134"/>
      <c r="I3" s="135"/>
    </row>
    <row r="4" spans="2:9" ht="12.75">
      <c r="B4" s="152"/>
      <c r="C4" s="153"/>
      <c r="D4" s="153"/>
      <c r="E4" s="153"/>
      <c r="F4" s="153"/>
      <c r="G4" s="153"/>
      <c r="H4" s="153"/>
      <c r="I4" s="154"/>
    </row>
    <row r="5" spans="2:9" ht="13.5" thickBot="1">
      <c r="B5" s="155"/>
      <c r="C5" s="156"/>
      <c r="D5" s="156"/>
      <c r="E5" s="156"/>
      <c r="F5" s="156"/>
      <c r="G5" s="156"/>
      <c r="H5" s="156"/>
      <c r="I5" s="157"/>
    </row>
    <row r="6" spans="2:9" ht="12.75">
      <c r="B6" s="136" t="s">
        <v>54</v>
      </c>
      <c r="C6" s="132"/>
      <c r="D6" s="138"/>
      <c r="E6" s="136" t="s">
        <v>55</v>
      </c>
      <c r="F6" s="132"/>
      <c r="G6" s="138"/>
      <c r="H6" s="136" t="s">
        <v>56</v>
      </c>
      <c r="I6" s="132"/>
    </row>
    <row r="7" spans="2:9" ht="12.75">
      <c r="B7" s="100"/>
      <c r="C7" s="101"/>
      <c r="D7" s="138"/>
      <c r="E7" s="100"/>
      <c r="F7" s="101"/>
      <c r="G7" s="138"/>
      <c r="H7" s="100"/>
      <c r="I7" s="101"/>
    </row>
    <row r="8" spans="2:9" ht="12.75">
      <c r="B8" s="100" t="s">
        <v>5</v>
      </c>
      <c r="C8" s="101">
        <v>18.535</v>
      </c>
      <c r="D8" s="138"/>
      <c r="E8" s="100" t="s">
        <v>5</v>
      </c>
      <c r="F8" s="101">
        <v>10.956153846153844</v>
      </c>
      <c r="G8" s="138"/>
      <c r="H8" s="100" t="s">
        <v>5</v>
      </c>
      <c r="I8" s="101">
        <v>1429.4992307692314</v>
      </c>
    </row>
    <row r="9" spans="2:9" ht="12.75">
      <c r="B9" s="100" t="s">
        <v>6</v>
      </c>
      <c r="C9" s="101">
        <v>18.2</v>
      </c>
      <c r="D9" s="138"/>
      <c r="E9" s="100" t="s">
        <v>6</v>
      </c>
      <c r="F9" s="101">
        <v>8.1</v>
      </c>
      <c r="G9" s="138"/>
      <c r="H9" s="100" t="s">
        <v>6</v>
      </c>
      <c r="I9" s="101">
        <v>1452.5</v>
      </c>
    </row>
    <row r="10" spans="2:9" ht="12.75">
      <c r="B10" s="100" t="s">
        <v>7</v>
      </c>
      <c r="C10" s="101">
        <v>17.9</v>
      </c>
      <c r="D10" s="138"/>
      <c r="E10" s="100" t="s">
        <v>7</v>
      </c>
      <c r="F10" s="101">
        <v>4.2</v>
      </c>
      <c r="G10" s="138"/>
      <c r="H10" s="100" t="s">
        <v>7</v>
      </c>
      <c r="I10" s="101">
        <v>1581.2</v>
      </c>
    </row>
    <row r="11" spans="2:9" ht="12.75">
      <c r="B11" s="100" t="s">
        <v>8</v>
      </c>
      <c r="C11" s="101">
        <v>4.355510201109511</v>
      </c>
      <c r="D11" s="138"/>
      <c r="E11" s="100" t="s">
        <v>8</v>
      </c>
      <c r="F11" s="101">
        <v>8.577477951421855</v>
      </c>
      <c r="G11" s="138"/>
      <c r="H11" s="100" t="s">
        <v>8</v>
      </c>
      <c r="I11" s="101">
        <v>294.3287643839871</v>
      </c>
    </row>
    <row r="12" spans="2:9" ht="12.75">
      <c r="B12" s="100" t="s">
        <v>59</v>
      </c>
      <c r="C12" s="101">
        <v>0.2701172758976041</v>
      </c>
      <c r="D12" s="138"/>
      <c r="E12" s="100" t="s">
        <v>59</v>
      </c>
      <c r="F12" s="101">
        <v>0.5319526005746986</v>
      </c>
      <c r="G12" s="138"/>
      <c r="H12" s="100" t="s">
        <v>59</v>
      </c>
      <c r="I12" s="101">
        <v>18.25349508616876</v>
      </c>
    </row>
    <row r="13" spans="2:9" ht="12.75">
      <c r="B13" s="100" t="s">
        <v>9</v>
      </c>
      <c r="C13" s="101">
        <v>31.4</v>
      </c>
      <c r="D13" s="138"/>
      <c r="E13" s="100" t="s">
        <v>9</v>
      </c>
      <c r="F13" s="101">
        <v>50.6</v>
      </c>
      <c r="G13" s="138"/>
      <c r="H13" s="100" t="s">
        <v>9</v>
      </c>
      <c r="I13" s="101">
        <v>1826.5</v>
      </c>
    </row>
    <row r="14" spans="2:9" ht="12.75">
      <c r="B14" s="100" t="s">
        <v>10</v>
      </c>
      <c r="C14" s="102">
        <f>(C11/C8)</f>
        <v>0.23498841117396876</v>
      </c>
      <c r="D14" s="138"/>
      <c r="E14" s="100" t="s">
        <v>10</v>
      </c>
      <c r="F14" s="102">
        <f>F11/F8</f>
        <v>0.7828913386820483</v>
      </c>
      <c r="G14" s="138"/>
      <c r="H14" s="100" t="s">
        <v>10</v>
      </c>
      <c r="I14" s="102">
        <f>I11/I8</f>
        <v>0.20589641326746647</v>
      </c>
    </row>
    <row r="15" spans="2:9" ht="12.75">
      <c r="B15" s="100" t="s">
        <v>11</v>
      </c>
      <c r="C15" s="101">
        <f>QUARTILE('Question 1'!D7:D270,1)</f>
        <v>16.05</v>
      </c>
      <c r="D15" s="138"/>
      <c r="E15" s="100" t="s">
        <v>11</v>
      </c>
      <c r="F15" s="101">
        <f>QUARTILE('Question 1'!H7:H270,1)</f>
        <v>5</v>
      </c>
      <c r="G15" s="138"/>
      <c r="H15" s="100" t="s">
        <v>11</v>
      </c>
      <c r="I15" s="101">
        <f>QUARTILE('Question 1'!L7:L270,1)</f>
        <v>1256.475</v>
      </c>
    </row>
    <row r="16" spans="2:9" ht="12.75">
      <c r="B16" s="100" t="s">
        <v>12</v>
      </c>
      <c r="C16" s="101">
        <f>QUARTILE('Question 1'!D7:D270,3)</f>
        <v>20</v>
      </c>
      <c r="D16" s="138"/>
      <c r="E16" s="100" t="s">
        <v>12</v>
      </c>
      <c r="F16" s="101">
        <f>QUARTILE('Question 1'!H7:H270,3)</f>
        <v>13</v>
      </c>
      <c r="G16" s="138"/>
      <c r="H16" s="100" t="s">
        <v>12</v>
      </c>
      <c r="I16" s="101">
        <f>QUARTILE('Question 1'!L7:L270,3)</f>
        <v>1573.45</v>
      </c>
    </row>
    <row r="17" spans="2:9" ht="12.75">
      <c r="B17" s="100" t="s">
        <v>13</v>
      </c>
      <c r="C17" s="101">
        <f>C16-C15</f>
        <v>3.9499999999999993</v>
      </c>
      <c r="D17" s="138"/>
      <c r="E17" s="100" t="s">
        <v>13</v>
      </c>
      <c r="F17" s="101">
        <f>F16-F15</f>
        <v>8</v>
      </c>
      <c r="G17" s="138"/>
      <c r="H17" s="100" t="s">
        <v>13</v>
      </c>
      <c r="I17" s="101">
        <f>I16-I15</f>
        <v>316.97500000000014</v>
      </c>
    </row>
    <row r="18" spans="2:9" ht="13.5" thickBot="1">
      <c r="B18" s="103" t="s">
        <v>60</v>
      </c>
      <c r="C18" s="104">
        <v>1.5493153510024809</v>
      </c>
      <c r="D18" s="138"/>
      <c r="E18" s="103" t="s">
        <v>60</v>
      </c>
      <c r="F18" s="104">
        <v>1.9798343486474093</v>
      </c>
      <c r="G18" s="138"/>
      <c r="H18" s="103" t="s">
        <v>60</v>
      </c>
      <c r="I18" s="104">
        <v>0.7407839766369105</v>
      </c>
    </row>
    <row r="19" spans="2:9" ht="13.5" thickBot="1">
      <c r="B19" s="158"/>
      <c r="C19" s="159"/>
      <c r="D19" s="159"/>
      <c r="E19" s="159"/>
      <c r="F19" s="159"/>
      <c r="G19" s="159"/>
      <c r="H19" s="159"/>
      <c r="I19" s="137"/>
    </row>
  </sheetData>
  <mergeCells count="9">
    <mergeCell ref="B2:I2"/>
    <mergeCell ref="B4:I5"/>
    <mergeCell ref="B19:I19"/>
    <mergeCell ref="D6:D18"/>
    <mergeCell ref="G6:G18"/>
    <mergeCell ref="B6:C6"/>
    <mergeCell ref="E6:F6"/>
    <mergeCell ref="H6:I6"/>
    <mergeCell ref="B3:I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S45"/>
  <sheetViews>
    <sheetView workbookViewId="0" topLeftCell="A1">
      <selection activeCell="A1" sqref="A1"/>
    </sheetView>
  </sheetViews>
  <sheetFormatPr defaultColWidth="9.140625" defaultRowHeight="12.75"/>
  <sheetData>
    <row r="1" ht="13.5" thickBot="1"/>
    <row r="2" spans="1:19" ht="12.75">
      <c r="A2" s="128" t="s">
        <v>39</v>
      </c>
      <c r="B2" s="173" t="s">
        <v>91</v>
      </c>
      <c r="C2" s="173"/>
      <c r="D2" s="173"/>
      <c r="E2" s="173"/>
      <c r="F2" s="173"/>
      <c r="G2" s="173"/>
      <c r="H2" s="173"/>
      <c r="I2" s="173"/>
      <c r="J2" s="173"/>
      <c r="K2" s="173"/>
      <c r="L2" s="173"/>
      <c r="M2" s="173"/>
      <c r="N2" s="173"/>
      <c r="O2" s="173"/>
      <c r="P2" s="173"/>
      <c r="Q2" s="173"/>
      <c r="R2" s="173"/>
      <c r="S2" s="174"/>
    </row>
    <row r="3" spans="1:19" ht="12.75">
      <c r="A3" s="127"/>
      <c r="B3" s="156"/>
      <c r="C3" s="156"/>
      <c r="D3" s="156"/>
      <c r="E3" s="156"/>
      <c r="F3" s="156"/>
      <c r="G3" s="156"/>
      <c r="H3" s="156"/>
      <c r="I3" s="156"/>
      <c r="J3" s="156"/>
      <c r="K3" s="156"/>
      <c r="L3" s="156"/>
      <c r="M3" s="156"/>
      <c r="N3" s="156"/>
      <c r="O3" s="156"/>
      <c r="P3" s="156"/>
      <c r="Q3" s="156"/>
      <c r="R3" s="156"/>
      <c r="S3" s="157"/>
    </row>
    <row r="4" spans="1:19" ht="12.75">
      <c r="A4" s="127"/>
      <c r="B4" s="156"/>
      <c r="C4" s="156"/>
      <c r="D4" s="156"/>
      <c r="E4" s="156"/>
      <c r="F4" s="156"/>
      <c r="G4" s="156"/>
      <c r="H4" s="156"/>
      <c r="I4" s="156"/>
      <c r="J4" s="156"/>
      <c r="K4" s="156"/>
      <c r="L4" s="156"/>
      <c r="M4" s="156"/>
      <c r="N4" s="156"/>
      <c r="O4" s="156"/>
      <c r="P4" s="156"/>
      <c r="Q4" s="156"/>
      <c r="R4" s="156"/>
      <c r="S4" s="157"/>
    </row>
    <row r="5" spans="1:19" ht="12.75">
      <c r="A5" s="127"/>
      <c r="B5" s="156"/>
      <c r="C5" s="156"/>
      <c r="D5" s="156"/>
      <c r="E5" s="156"/>
      <c r="F5" s="156"/>
      <c r="G5" s="156"/>
      <c r="H5" s="156"/>
      <c r="I5" s="156"/>
      <c r="J5" s="156"/>
      <c r="K5" s="156"/>
      <c r="L5" s="156"/>
      <c r="M5" s="156"/>
      <c r="N5" s="156"/>
      <c r="O5" s="156"/>
      <c r="P5" s="156"/>
      <c r="Q5" s="156"/>
      <c r="R5" s="156"/>
      <c r="S5" s="157"/>
    </row>
    <row r="6" spans="1:19" ht="12.75">
      <c r="A6" s="127"/>
      <c r="B6" s="156"/>
      <c r="C6" s="156"/>
      <c r="D6" s="156"/>
      <c r="E6" s="156"/>
      <c r="F6" s="156"/>
      <c r="G6" s="156"/>
      <c r="H6" s="156"/>
      <c r="I6" s="156"/>
      <c r="J6" s="156"/>
      <c r="K6" s="156"/>
      <c r="L6" s="156"/>
      <c r="M6" s="156"/>
      <c r="N6" s="156"/>
      <c r="O6" s="156"/>
      <c r="P6" s="156"/>
      <c r="Q6" s="156"/>
      <c r="R6" s="156"/>
      <c r="S6" s="157"/>
    </row>
    <row r="7" spans="1:19" ht="12.75">
      <c r="A7" s="127"/>
      <c r="B7" s="156"/>
      <c r="C7" s="156"/>
      <c r="D7" s="156"/>
      <c r="E7" s="156"/>
      <c r="F7" s="156"/>
      <c r="G7" s="156"/>
      <c r="H7" s="156"/>
      <c r="I7" s="156"/>
      <c r="J7" s="156"/>
      <c r="K7" s="156"/>
      <c r="L7" s="156"/>
      <c r="M7" s="156"/>
      <c r="N7" s="156"/>
      <c r="O7" s="156"/>
      <c r="P7" s="156"/>
      <c r="Q7" s="156"/>
      <c r="R7" s="156"/>
      <c r="S7" s="157"/>
    </row>
    <row r="8" spans="1:19" ht="12.75">
      <c r="A8" s="127"/>
      <c r="B8" s="156"/>
      <c r="C8" s="156"/>
      <c r="D8" s="156"/>
      <c r="E8" s="156"/>
      <c r="F8" s="156"/>
      <c r="G8" s="156"/>
      <c r="H8" s="156"/>
      <c r="I8" s="156"/>
      <c r="J8" s="156"/>
      <c r="K8" s="156"/>
      <c r="L8" s="156"/>
      <c r="M8" s="156"/>
      <c r="N8" s="156"/>
      <c r="O8" s="156"/>
      <c r="P8" s="156"/>
      <c r="Q8" s="156"/>
      <c r="R8" s="156"/>
      <c r="S8" s="157"/>
    </row>
    <row r="9" spans="1:19" ht="12.75">
      <c r="A9" s="127"/>
      <c r="B9" s="156"/>
      <c r="C9" s="156"/>
      <c r="D9" s="156"/>
      <c r="E9" s="156"/>
      <c r="F9" s="156"/>
      <c r="G9" s="156"/>
      <c r="H9" s="156"/>
      <c r="I9" s="156"/>
      <c r="J9" s="156"/>
      <c r="K9" s="156"/>
      <c r="L9" s="156"/>
      <c r="M9" s="156"/>
      <c r="N9" s="156"/>
      <c r="O9" s="156"/>
      <c r="P9" s="156"/>
      <c r="Q9" s="156"/>
      <c r="R9" s="156"/>
      <c r="S9" s="157"/>
    </row>
    <row r="10" spans="1:19" ht="12.75">
      <c r="A10" s="127"/>
      <c r="B10" s="156"/>
      <c r="C10" s="156"/>
      <c r="D10" s="156"/>
      <c r="E10" s="156"/>
      <c r="F10" s="156"/>
      <c r="G10" s="156"/>
      <c r="H10" s="156"/>
      <c r="I10" s="156"/>
      <c r="J10" s="156"/>
      <c r="K10" s="156"/>
      <c r="L10" s="156"/>
      <c r="M10" s="156"/>
      <c r="N10" s="156"/>
      <c r="O10" s="156"/>
      <c r="P10" s="156"/>
      <c r="Q10" s="156"/>
      <c r="R10" s="156"/>
      <c r="S10" s="157"/>
    </row>
    <row r="11" spans="1:19" ht="12.75">
      <c r="A11" s="127"/>
      <c r="B11" s="156"/>
      <c r="C11" s="156"/>
      <c r="D11" s="156"/>
      <c r="E11" s="156"/>
      <c r="F11" s="156"/>
      <c r="G11" s="156"/>
      <c r="H11" s="156"/>
      <c r="I11" s="156"/>
      <c r="J11" s="156"/>
      <c r="K11" s="156"/>
      <c r="L11" s="156"/>
      <c r="M11" s="156"/>
      <c r="N11" s="156"/>
      <c r="O11" s="156"/>
      <c r="P11" s="156"/>
      <c r="Q11" s="156"/>
      <c r="R11" s="156"/>
      <c r="S11" s="157"/>
    </row>
    <row r="12" spans="1:19" ht="12.75">
      <c r="A12" s="127"/>
      <c r="B12" s="156"/>
      <c r="C12" s="156"/>
      <c r="D12" s="156"/>
      <c r="E12" s="156"/>
      <c r="F12" s="156"/>
      <c r="G12" s="156"/>
      <c r="H12" s="156"/>
      <c r="I12" s="156"/>
      <c r="J12" s="156"/>
      <c r="K12" s="156"/>
      <c r="L12" s="156"/>
      <c r="M12" s="156"/>
      <c r="N12" s="156"/>
      <c r="O12" s="156"/>
      <c r="P12" s="156"/>
      <c r="Q12" s="156"/>
      <c r="R12" s="156"/>
      <c r="S12" s="157"/>
    </row>
    <row r="13" spans="1:19" ht="12.75">
      <c r="A13" s="127"/>
      <c r="B13" s="156"/>
      <c r="C13" s="156"/>
      <c r="D13" s="156"/>
      <c r="E13" s="156"/>
      <c r="F13" s="156"/>
      <c r="G13" s="156"/>
      <c r="H13" s="156"/>
      <c r="I13" s="156"/>
      <c r="J13" s="156"/>
      <c r="K13" s="156"/>
      <c r="L13" s="156"/>
      <c r="M13" s="156"/>
      <c r="N13" s="156"/>
      <c r="O13" s="156"/>
      <c r="P13" s="156"/>
      <c r="Q13" s="156"/>
      <c r="R13" s="156"/>
      <c r="S13" s="157"/>
    </row>
    <row r="14" spans="1:19" ht="12.75">
      <c r="A14" s="127"/>
      <c r="B14" s="156"/>
      <c r="C14" s="156"/>
      <c r="D14" s="156"/>
      <c r="E14" s="156"/>
      <c r="F14" s="156"/>
      <c r="G14" s="156"/>
      <c r="H14" s="156"/>
      <c r="I14" s="156"/>
      <c r="J14" s="156"/>
      <c r="K14" s="156"/>
      <c r="L14" s="156"/>
      <c r="M14" s="156"/>
      <c r="N14" s="156"/>
      <c r="O14" s="156"/>
      <c r="P14" s="156"/>
      <c r="Q14" s="156"/>
      <c r="R14" s="156"/>
      <c r="S14" s="157"/>
    </row>
    <row r="15" spans="1:19" ht="12.75">
      <c r="A15" s="127"/>
      <c r="B15" s="156"/>
      <c r="C15" s="156"/>
      <c r="D15" s="156"/>
      <c r="E15" s="156"/>
      <c r="F15" s="156"/>
      <c r="G15" s="156"/>
      <c r="H15" s="156"/>
      <c r="I15" s="156"/>
      <c r="J15" s="156"/>
      <c r="K15" s="156"/>
      <c r="L15" s="156"/>
      <c r="M15" s="156"/>
      <c r="N15" s="156"/>
      <c r="O15" s="156"/>
      <c r="P15" s="156"/>
      <c r="Q15" s="156"/>
      <c r="R15" s="156"/>
      <c r="S15" s="157"/>
    </row>
    <row r="16" spans="1:19" ht="12.75">
      <c r="A16" s="127"/>
      <c r="B16" s="156"/>
      <c r="C16" s="156"/>
      <c r="D16" s="156"/>
      <c r="E16" s="156"/>
      <c r="F16" s="156"/>
      <c r="G16" s="156"/>
      <c r="H16" s="156"/>
      <c r="I16" s="156"/>
      <c r="J16" s="156"/>
      <c r="K16" s="156"/>
      <c r="L16" s="156"/>
      <c r="M16" s="156"/>
      <c r="N16" s="156"/>
      <c r="O16" s="156"/>
      <c r="P16" s="156"/>
      <c r="Q16" s="156"/>
      <c r="R16" s="156"/>
      <c r="S16" s="157"/>
    </row>
    <row r="17" spans="1:19" ht="12.75">
      <c r="A17" s="127"/>
      <c r="B17" s="156"/>
      <c r="C17" s="156"/>
      <c r="D17" s="156"/>
      <c r="E17" s="156"/>
      <c r="F17" s="156"/>
      <c r="G17" s="156"/>
      <c r="H17" s="156"/>
      <c r="I17" s="156"/>
      <c r="J17" s="156"/>
      <c r="K17" s="156"/>
      <c r="L17" s="156"/>
      <c r="M17" s="156"/>
      <c r="N17" s="156"/>
      <c r="O17" s="156"/>
      <c r="P17" s="156"/>
      <c r="Q17" s="156"/>
      <c r="R17" s="156"/>
      <c r="S17" s="157"/>
    </row>
    <row r="18" spans="1:19" ht="12.75">
      <c r="A18" s="127"/>
      <c r="B18" s="156"/>
      <c r="C18" s="156"/>
      <c r="D18" s="156"/>
      <c r="E18" s="156"/>
      <c r="F18" s="156"/>
      <c r="G18" s="156"/>
      <c r="H18" s="156"/>
      <c r="I18" s="156"/>
      <c r="J18" s="156"/>
      <c r="K18" s="156"/>
      <c r="L18" s="156"/>
      <c r="M18" s="156"/>
      <c r="N18" s="156"/>
      <c r="O18" s="156"/>
      <c r="P18" s="156"/>
      <c r="Q18" s="156"/>
      <c r="R18" s="156"/>
      <c r="S18" s="157"/>
    </row>
    <row r="19" spans="1:19" ht="12.75">
      <c r="A19" s="127"/>
      <c r="B19" s="156"/>
      <c r="C19" s="156"/>
      <c r="D19" s="156"/>
      <c r="E19" s="156"/>
      <c r="F19" s="156"/>
      <c r="G19" s="156"/>
      <c r="H19" s="156"/>
      <c r="I19" s="156"/>
      <c r="J19" s="156"/>
      <c r="K19" s="156"/>
      <c r="L19" s="156"/>
      <c r="M19" s="156"/>
      <c r="N19" s="156"/>
      <c r="O19" s="156"/>
      <c r="P19" s="156"/>
      <c r="Q19" s="156"/>
      <c r="R19" s="156"/>
      <c r="S19" s="157"/>
    </row>
    <row r="20" spans="1:19" ht="12.75">
      <c r="A20" s="127"/>
      <c r="B20" s="156"/>
      <c r="C20" s="156"/>
      <c r="D20" s="156"/>
      <c r="E20" s="156"/>
      <c r="F20" s="156"/>
      <c r="G20" s="156"/>
      <c r="H20" s="156"/>
      <c r="I20" s="156"/>
      <c r="J20" s="156"/>
      <c r="K20" s="156"/>
      <c r="L20" s="156"/>
      <c r="M20" s="156"/>
      <c r="N20" s="156"/>
      <c r="O20" s="156"/>
      <c r="P20" s="156"/>
      <c r="Q20" s="156"/>
      <c r="R20" s="156"/>
      <c r="S20" s="157"/>
    </row>
    <row r="21" spans="1:19" ht="12.75">
      <c r="A21" s="127"/>
      <c r="B21" s="156"/>
      <c r="C21" s="156"/>
      <c r="D21" s="156"/>
      <c r="E21" s="156"/>
      <c r="F21" s="156"/>
      <c r="G21" s="156"/>
      <c r="H21" s="156"/>
      <c r="I21" s="156"/>
      <c r="J21" s="156"/>
      <c r="K21" s="156"/>
      <c r="L21" s="156"/>
      <c r="M21" s="156"/>
      <c r="N21" s="156"/>
      <c r="O21" s="156"/>
      <c r="P21" s="156"/>
      <c r="Q21" s="156"/>
      <c r="R21" s="156"/>
      <c r="S21" s="157"/>
    </row>
    <row r="22" spans="1:19" ht="12.75">
      <c r="A22" s="127"/>
      <c r="B22" s="156"/>
      <c r="C22" s="156"/>
      <c r="D22" s="156"/>
      <c r="E22" s="156"/>
      <c r="F22" s="156"/>
      <c r="G22" s="156"/>
      <c r="H22" s="156"/>
      <c r="I22" s="156"/>
      <c r="J22" s="156"/>
      <c r="K22" s="156"/>
      <c r="L22" s="156"/>
      <c r="M22" s="156"/>
      <c r="N22" s="156"/>
      <c r="O22" s="156"/>
      <c r="P22" s="156"/>
      <c r="Q22" s="156"/>
      <c r="R22" s="156"/>
      <c r="S22" s="157"/>
    </row>
    <row r="23" spans="1:19" ht="12.75">
      <c r="A23" s="127"/>
      <c r="B23" s="156"/>
      <c r="C23" s="156"/>
      <c r="D23" s="156"/>
      <c r="E23" s="156"/>
      <c r="F23" s="156"/>
      <c r="G23" s="156"/>
      <c r="H23" s="156"/>
      <c r="I23" s="156"/>
      <c r="J23" s="156"/>
      <c r="K23" s="156"/>
      <c r="L23" s="156"/>
      <c r="M23" s="156"/>
      <c r="N23" s="156"/>
      <c r="O23" s="156"/>
      <c r="P23" s="156"/>
      <c r="Q23" s="156"/>
      <c r="R23" s="156"/>
      <c r="S23" s="157"/>
    </row>
    <row r="24" spans="1:19" ht="12.75">
      <c r="A24" s="155"/>
      <c r="B24" s="156"/>
      <c r="C24" s="156"/>
      <c r="D24" s="156"/>
      <c r="E24" s="156"/>
      <c r="F24" s="156"/>
      <c r="G24" s="156"/>
      <c r="H24" s="156"/>
      <c r="I24" s="156"/>
      <c r="J24" s="156"/>
      <c r="K24" s="156"/>
      <c r="L24" s="156"/>
      <c r="M24" s="156"/>
      <c r="N24" s="156"/>
      <c r="O24" s="156"/>
      <c r="P24" s="156"/>
      <c r="Q24" s="156"/>
      <c r="R24" s="156"/>
      <c r="S24" s="157"/>
    </row>
    <row r="25" spans="1:19" ht="13.5" thickBot="1">
      <c r="A25" s="158"/>
      <c r="B25" s="159"/>
      <c r="C25" s="159"/>
      <c r="D25" s="159"/>
      <c r="E25" s="159"/>
      <c r="F25" s="159"/>
      <c r="G25" s="159"/>
      <c r="H25" s="159"/>
      <c r="I25" s="159"/>
      <c r="J25" s="159"/>
      <c r="K25" s="159"/>
      <c r="L25" s="159"/>
      <c r="M25" s="159"/>
      <c r="N25" s="159"/>
      <c r="O25" s="159"/>
      <c r="P25" s="159"/>
      <c r="Q25" s="159"/>
      <c r="R25" s="159"/>
      <c r="S25" s="137"/>
    </row>
    <row r="26" ht="13.5" thickBot="1"/>
    <row r="27" spans="1:19" ht="12.75">
      <c r="A27" s="128" t="s">
        <v>40</v>
      </c>
      <c r="B27" s="169" t="s">
        <v>97</v>
      </c>
      <c r="C27" s="169"/>
      <c r="D27" s="169"/>
      <c r="E27" s="169"/>
      <c r="F27" s="169"/>
      <c r="G27" s="169"/>
      <c r="H27" s="169"/>
      <c r="I27" s="169"/>
      <c r="J27" s="169"/>
      <c r="K27" s="169"/>
      <c r="L27" s="169"/>
      <c r="M27" s="169"/>
      <c r="N27" s="169"/>
      <c r="O27" s="169"/>
      <c r="P27" s="169"/>
      <c r="Q27" s="169"/>
      <c r="R27" s="169"/>
      <c r="S27" s="170"/>
    </row>
    <row r="28" spans="1:19" ht="12.75">
      <c r="A28" s="127"/>
      <c r="B28" s="171"/>
      <c r="C28" s="171"/>
      <c r="D28" s="171"/>
      <c r="E28" s="171"/>
      <c r="F28" s="171"/>
      <c r="G28" s="171"/>
      <c r="H28" s="171"/>
      <c r="I28" s="171"/>
      <c r="J28" s="171"/>
      <c r="K28" s="171"/>
      <c r="L28" s="171"/>
      <c r="M28" s="171"/>
      <c r="N28" s="171"/>
      <c r="O28" s="171"/>
      <c r="P28" s="171"/>
      <c r="Q28" s="171"/>
      <c r="R28" s="171"/>
      <c r="S28" s="172"/>
    </row>
    <row r="29" spans="1:19" ht="12.75">
      <c r="A29" s="127"/>
      <c r="B29" s="171" t="s">
        <v>92</v>
      </c>
      <c r="C29" s="171"/>
      <c r="D29" s="171"/>
      <c r="E29" s="171"/>
      <c r="F29" s="171"/>
      <c r="G29" s="171"/>
      <c r="H29" s="171"/>
      <c r="I29" s="171"/>
      <c r="J29" s="171"/>
      <c r="K29" s="171"/>
      <c r="L29" s="171"/>
      <c r="M29" s="171"/>
      <c r="N29" s="171"/>
      <c r="O29" s="171"/>
      <c r="P29" s="171"/>
      <c r="Q29" s="171"/>
      <c r="R29" s="171"/>
      <c r="S29" s="172"/>
    </row>
    <row r="30" spans="1:19" ht="12.75">
      <c r="A30" s="127"/>
      <c r="B30" s="171"/>
      <c r="C30" s="171"/>
      <c r="D30" s="171"/>
      <c r="E30" s="171"/>
      <c r="F30" s="171"/>
      <c r="G30" s="171"/>
      <c r="H30" s="171"/>
      <c r="I30" s="171"/>
      <c r="J30" s="171"/>
      <c r="K30" s="171"/>
      <c r="L30" s="171"/>
      <c r="M30" s="171"/>
      <c r="N30" s="171"/>
      <c r="O30" s="171"/>
      <c r="P30" s="171"/>
      <c r="Q30" s="171"/>
      <c r="R30" s="171"/>
      <c r="S30" s="172"/>
    </row>
    <row r="31" spans="1:19" ht="12.75">
      <c r="A31" s="127"/>
      <c r="B31" s="171"/>
      <c r="C31" s="171"/>
      <c r="D31" s="171"/>
      <c r="E31" s="171"/>
      <c r="F31" s="171"/>
      <c r="G31" s="171"/>
      <c r="H31" s="171"/>
      <c r="I31" s="171"/>
      <c r="J31" s="171"/>
      <c r="K31" s="171"/>
      <c r="L31" s="171"/>
      <c r="M31" s="171"/>
      <c r="N31" s="171"/>
      <c r="O31" s="171"/>
      <c r="P31" s="171"/>
      <c r="Q31" s="171"/>
      <c r="R31" s="171"/>
      <c r="S31" s="172"/>
    </row>
    <row r="32" spans="1:19" ht="13.5" thickBot="1">
      <c r="A32" s="129"/>
      <c r="B32" s="175"/>
      <c r="C32" s="175"/>
      <c r="D32" s="175"/>
      <c r="E32" s="175"/>
      <c r="F32" s="175"/>
      <c r="G32" s="175"/>
      <c r="H32" s="175"/>
      <c r="I32" s="175"/>
      <c r="J32" s="175"/>
      <c r="K32" s="175"/>
      <c r="L32" s="175"/>
      <c r="M32" s="175"/>
      <c r="N32" s="175"/>
      <c r="O32" s="175"/>
      <c r="P32" s="175"/>
      <c r="Q32" s="175"/>
      <c r="R32" s="175"/>
      <c r="S32" s="176"/>
    </row>
    <row r="33" ht="13.5" thickBot="1"/>
    <row r="34" spans="1:19" ht="12.75">
      <c r="A34" s="128" t="s">
        <v>41</v>
      </c>
      <c r="B34" s="169" t="s">
        <v>93</v>
      </c>
      <c r="C34" s="169"/>
      <c r="D34" s="169"/>
      <c r="E34" s="169"/>
      <c r="F34" s="169"/>
      <c r="G34" s="169"/>
      <c r="H34" s="169"/>
      <c r="I34" s="169"/>
      <c r="J34" s="169"/>
      <c r="K34" s="169"/>
      <c r="L34" s="169"/>
      <c r="M34" s="169"/>
      <c r="N34" s="169"/>
      <c r="O34" s="169"/>
      <c r="P34" s="169"/>
      <c r="Q34" s="169"/>
      <c r="R34" s="169"/>
      <c r="S34" s="170"/>
    </row>
    <row r="35" spans="1:19" ht="13.5" thickBot="1">
      <c r="A35" s="129"/>
      <c r="B35" s="175"/>
      <c r="C35" s="175"/>
      <c r="D35" s="175"/>
      <c r="E35" s="175"/>
      <c r="F35" s="175"/>
      <c r="G35" s="175"/>
      <c r="H35" s="175"/>
      <c r="I35" s="175"/>
      <c r="J35" s="175"/>
      <c r="K35" s="175"/>
      <c r="L35" s="175"/>
      <c r="M35" s="175"/>
      <c r="N35" s="175"/>
      <c r="O35" s="175"/>
      <c r="P35" s="175"/>
      <c r="Q35" s="175"/>
      <c r="R35" s="175"/>
      <c r="S35" s="176"/>
    </row>
    <row r="36" ht="13.5" thickBot="1"/>
    <row r="37" spans="1:19" ht="12.75" customHeight="1">
      <c r="A37" s="128" t="s">
        <v>42</v>
      </c>
      <c r="B37" s="169" t="s">
        <v>98</v>
      </c>
      <c r="C37" s="169"/>
      <c r="D37" s="169"/>
      <c r="E37" s="169"/>
      <c r="F37" s="169"/>
      <c r="G37" s="169"/>
      <c r="H37" s="169"/>
      <c r="I37" s="169"/>
      <c r="J37" s="169"/>
      <c r="K37" s="169"/>
      <c r="L37" s="169"/>
      <c r="M37" s="169"/>
      <c r="N37" s="169"/>
      <c r="O37" s="169"/>
      <c r="P37" s="169"/>
      <c r="Q37" s="169"/>
      <c r="R37" s="169"/>
      <c r="S37" s="170"/>
    </row>
    <row r="38" spans="1:19" ht="12.75">
      <c r="A38" s="127"/>
      <c r="B38" s="171"/>
      <c r="C38" s="171"/>
      <c r="D38" s="171"/>
      <c r="E38" s="171"/>
      <c r="F38" s="171"/>
      <c r="G38" s="171"/>
      <c r="H38" s="171"/>
      <c r="I38" s="171"/>
      <c r="J38" s="171"/>
      <c r="K38" s="171"/>
      <c r="L38" s="171"/>
      <c r="M38" s="171"/>
      <c r="N38" s="171"/>
      <c r="O38" s="171"/>
      <c r="P38" s="171"/>
      <c r="Q38" s="171"/>
      <c r="R38" s="171"/>
      <c r="S38" s="172"/>
    </row>
    <row r="39" spans="1:19" ht="12.75">
      <c r="A39" s="127"/>
      <c r="B39" s="171"/>
      <c r="C39" s="171"/>
      <c r="D39" s="171"/>
      <c r="E39" s="171"/>
      <c r="F39" s="171"/>
      <c r="G39" s="171"/>
      <c r="H39" s="171"/>
      <c r="I39" s="171"/>
      <c r="J39" s="171"/>
      <c r="K39" s="171"/>
      <c r="L39" s="171"/>
      <c r="M39" s="171"/>
      <c r="N39" s="171"/>
      <c r="O39" s="171"/>
      <c r="P39" s="171"/>
      <c r="Q39" s="171"/>
      <c r="R39" s="171"/>
      <c r="S39" s="172"/>
    </row>
    <row r="40" spans="1:19" ht="12.75">
      <c r="A40" s="127"/>
      <c r="B40" s="65"/>
      <c r="C40" s="65"/>
      <c r="D40" s="65"/>
      <c r="E40" s="65"/>
      <c r="F40" s="65"/>
      <c r="G40" s="65"/>
      <c r="H40" s="65"/>
      <c r="I40" s="65"/>
      <c r="J40" s="65"/>
      <c r="K40" s="65"/>
      <c r="L40" s="65"/>
      <c r="M40" s="65"/>
      <c r="N40" s="65"/>
      <c r="O40" s="65"/>
      <c r="P40" s="65"/>
      <c r="Q40" s="65"/>
      <c r="R40" s="65"/>
      <c r="S40" s="66"/>
    </row>
    <row r="41" spans="1:19" ht="12.75">
      <c r="A41" s="127"/>
      <c r="B41" s="130"/>
      <c r="C41" s="131"/>
      <c r="D41" s="29" t="s">
        <v>54</v>
      </c>
      <c r="E41" s="98" t="s">
        <v>55</v>
      </c>
      <c r="F41" s="160" t="s">
        <v>95</v>
      </c>
      <c r="G41" s="161"/>
      <c r="H41" s="161"/>
      <c r="I41" s="161"/>
      <c r="J41" s="161"/>
      <c r="K41" s="161"/>
      <c r="L41" s="161"/>
      <c r="M41" s="161"/>
      <c r="N41" s="161"/>
      <c r="O41" s="161"/>
      <c r="P41" s="161"/>
      <c r="Q41" s="161"/>
      <c r="R41" s="161"/>
      <c r="S41" s="162"/>
    </row>
    <row r="42" spans="1:19" ht="12.75">
      <c r="A42" s="127"/>
      <c r="B42" s="147" t="s">
        <v>9</v>
      </c>
      <c r="C42" s="166"/>
      <c r="D42" s="99">
        <v>31.4</v>
      </c>
      <c r="E42" s="99">
        <v>50.6</v>
      </c>
      <c r="F42" s="160"/>
      <c r="G42" s="161"/>
      <c r="H42" s="161"/>
      <c r="I42" s="161"/>
      <c r="J42" s="161"/>
      <c r="K42" s="161"/>
      <c r="L42" s="161"/>
      <c r="M42" s="161"/>
      <c r="N42" s="161"/>
      <c r="O42" s="161"/>
      <c r="P42" s="161"/>
      <c r="Q42" s="161"/>
      <c r="R42" s="161"/>
      <c r="S42" s="162"/>
    </row>
    <row r="43" spans="1:19" ht="12.75">
      <c r="A43" s="127"/>
      <c r="B43" s="147" t="s">
        <v>13</v>
      </c>
      <c r="C43" s="166"/>
      <c r="D43" s="99">
        <v>3.95</v>
      </c>
      <c r="E43" s="98">
        <v>8</v>
      </c>
      <c r="F43" s="160"/>
      <c r="G43" s="161"/>
      <c r="H43" s="161"/>
      <c r="I43" s="161"/>
      <c r="J43" s="161"/>
      <c r="K43" s="161"/>
      <c r="L43" s="161"/>
      <c r="M43" s="161"/>
      <c r="N43" s="161"/>
      <c r="O43" s="161"/>
      <c r="P43" s="161"/>
      <c r="Q43" s="161"/>
      <c r="R43" s="161"/>
      <c r="S43" s="162"/>
    </row>
    <row r="44" spans="1:19" ht="12.75">
      <c r="A44" s="127"/>
      <c r="B44" s="147" t="s">
        <v>94</v>
      </c>
      <c r="C44" s="166"/>
      <c r="D44" s="99">
        <v>18.970469111969017</v>
      </c>
      <c r="E44" s="99">
        <v>73.57312800712808</v>
      </c>
      <c r="F44" s="160"/>
      <c r="G44" s="161"/>
      <c r="H44" s="161"/>
      <c r="I44" s="161"/>
      <c r="J44" s="161"/>
      <c r="K44" s="161"/>
      <c r="L44" s="161"/>
      <c r="M44" s="161"/>
      <c r="N44" s="161"/>
      <c r="O44" s="161"/>
      <c r="P44" s="161"/>
      <c r="Q44" s="161"/>
      <c r="R44" s="161"/>
      <c r="S44" s="162"/>
    </row>
    <row r="45" spans="1:19" ht="13.5" thickBot="1">
      <c r="A45" s="129"/>
      <c r="B45" s="167" t="s">
        <v>8</v>
      </c>
      <c r="C45" s="168"/>
      <c r="D45" s="105">
        <v>4.355510201109511</v>
      </c>
      <c r="E45" s="105">
        <v>8.577477951421855</v>
      </c>
      <c r="F45" s="163"/>
      <c r="G45" s="164"/>
      <c r="H45" s="164"/>
      <c r="I45" s="164"/>
      <c r="J45" s="164"/>
      <c r="K45" s="164"/>
      <c r="L45" s="164"/>
      <c r="M45" s="164"/>
      <c r="N45" s="164"/>
      <c r="O45" s="164"/>
      <c r="P45" s="164"/>
      <c r="Q45" s="164"/>
      <c r="R45" s="164"/>
      <c r="S45" s="165"/>
    </row>
  </sheetData>
  <mergeCells count="18">
    <mergeCell ref="A24:S25"/>
    <mergeCell ref="B27:S28"/>
    <mergeCell ref="B37:S39"/>
    <mergeCell ref="B2:R2"/>
    <mergeCell ref="A2:A23"/>
    <mergeCell ref="S2:S23"/>
    <mergeCell ref="B3:R23"/>
    <mergeCell ref="B29:S32"/>
    <mergeCell ref="A27:A32"/>
    <mergeCell ref="B34:S35"/>
    <mergeCell ref="A34:A35"/>
    <mergeCell ref="B41:C41"/>
    <mergeCell ref="A37:A45"/>
    <mergeCell ref="F41:S45"/>
    <mergeCell ref="B42:C42"/>
    <mergeCell ref="B43:C43"/>
    <mergeCell ref="B44:C44"/>
    <mergeCell ref="B45:C45"/>
  </mergeCells>
  <printOptions/>
  <pageMargins left="0.75" right="0.75" top="1" bottom="1" header="0.5" footer="0.5"/>
  <pageSetup horizontalDpi="1200" verticalDpi="1200" orientation="portrait" r:id="rId2"/>
  <drawing r:id="rId1"/>
</worksheet>
</file>

<file path=xl/worksheets/sheet6.xml><?xml version="1.0" encoding="utf-8"?>
<worksheet xmlns="http://schemas.openxmlformats.org/spreadsheetml/2006/main" xmlns:r="http://schemas.openxmlformats.org/officeDocument/2006/relationships">
  <sheetPr codeName="Sheet11"/>
  <dimension ref="B2:O27"/>
  <sheetViews>
    <sheetView workbookViewId="0" topLeftCell="A1">
      <selection activeCell="A1" sqref="A1"/>
    </sheetView>
  </sheetViews>
  <sheetFormatPr defaultColWidth="9.140625" defaultRowHeight="12.75"/>
  <cols>
    <col min="2" max="2" width="35.421875" style="0" customWidth="1"/>
    <col min="4" max="4" width="12.421875" style="0" bestFit="1" customWidth="1"/>
    <col min="5" max="5" width="16.8515625" style="0" customWidth="1"/>
  </cols>
  <sheetData>
    <row r="1" ht="13.5" thickBot="1"/>
    <row r="2" spans="2:12" ht="13.5" thickBot="1">
      <c r="B2" s="192"/>
      <c r="C2" s="193"/>
      <c r="D2" s="193"/>
      <c r="E2" s="193"/>
      <c r="F2" s="193"/>
      <c r="G2" s="193"/>
      <c r="H2" s="193"/>
      <c r="I2" s="193"/>
      <c r="J2" s="193"/>
      <c r="K2" s="193"/>
      <c r="L2" s="194"/>
    </row>
    <row r="3" spans="2:13" ht="12.75">
      <c r="B3" s="186" t="s">
        <v>74</v>
      </c>
      <c r="C3" s="187"/>
      <c r="D3" s="187"/>
      <c r="E3" s="187"/>
      <c r="F3" s="187"/>
      <c r="G3" s="187"/>
      <c r="H3" s="187"/>
      <c r="I3" s="187"/>
      <c r="J3" s="187"/>
      <c r="K3" s="187"/>
      <c r="L3" s="188"/>
      <c r="M3" s="61"/>
    </row>
    <row r="4" spans="2:12" ht="13.5" thickBot="1">
      <c r="B4" s="189"/>
      <c r="C4" s="190"/>
      <c r="D4" s="190"/>
      <c r="E4" s="190"/>
      <c r="F4" s="190"/>
      <c r="G4" s="190"/>
      <c r="H4" s="190"/>
      <c r="I4" s="190"/>
      <c r="J4" s="190"/>
      <c r="K4" s="190"/>
      <c r="L4" s="191"/>
    </row>
    <row r="5" spans="2:12" ht="13.5" thickBot="1">
      <c r="B5" s="195"/>
      <c r="C5" s="196"/>
      <c r="D5" s="196"/>
      <c r="E5" s="196"/>
      <c r="F5" s="196"/>
      <c r="G5" s="196"/>
      <c r="H5" s="196"/>
      <c r="I5" s="196"/>
      <c r="J5" s="196"/>
      <c r="K5" s="196"/>
      <c r="L5" s="197"/>
    </row>
    <row r="6" spans="2:12" ht="12.75" customHeight="1">
      <c r="B6" s="202" t="s">
        <v>45</v>
      </c>
      <c r="C6" s="203"/>
      <c r="D6" s="156"/>
      <c r="E6" s="112" t="s">
        <v>46</v>
      </c>
      <c r="F6" s="156"/>
      <c r="G6" s="156"/>
      <c r="H6" s="156"/>
      <c r="I6" s="156"/>
      <c r="J6" s="156"/>
      <c r="K6" s="156"/>
      <c r="L6" s="157"/>
    </row>
    <row r="7" spans="2:12" ht="12.75" customHeight="1">
      <c r="B7" s="204"/>
      <c r="C7" s="205"/>
      <c r="D7" s="156"/>
      <c r="E7" s="182" t="s">
        <v>39</v>
      </c>
      <c r="F7" s="161" t="s">
        <v>50</v>
      </c>
      <c r="G7" s="161"/>
      <c r="H7" s="161"/>
      <c r="I7" s="161"/>
      <c r="J7" s="161"/>
      <c r="K7" s="161"/>
      <c r="L7" s="162"/>
    </row>
    <row r="8" spans="2:12" ht="12.75" customHeight="1">
      <c r="B8" s="198" t="s">
        <v>15</v>
      </c>
      <c r="C8" s="199"/>
      <c r="D8" s="156"/>
      <c r="E8" s="182"/>
      <c r="F8" s="161"/>
      <c r="G8" s="161"/>
      <c r="H8" s="161"/>
      <c r="I8" s="161"/>
      <c r="J8" s="161"/>
      <c r="K8" s="161"/>
      <c r="L8" s="162"/>
    </row>
    <row r="9" spans="2:12" ht="12.75" customHeight="1">
      <c r="B9" s="12" t="s">
        <v>21</v>
      </c>
      <c r="C9" s="13">
        <v>0.05</v>
      </c>
      <c r="D9" s="156"/>
      <c r="E9" s="156"/>
      <c r="F9" s="156"/>
      <c r="G9" s="156"/>
      <c r="H9" s="156"/>
      <c r="I9" s="156"/>
      <c r="J9" s="156"/>
      <c r="K9" s="156"/>
      <c r="L9" s="157"/>
    </row>
    <row r="10" spans="2:15" ht="19.5">
      <c r="B10" s="14" t="s">
        <v>24</v>
      </c>
      <c r="C10" s="15"/>
      <c r="D10" s="156"/>
      <c r="E10" s="182" t="s">
        <v>40</v>
      </c>
      <c r="F10" s="183" t="s">
        <v>99</v>
      </c>
      <c r="G10" s="183"/>
      <c r="H10" s="183"/>
      <c r="I10" s="183"/>
      <c r="J10" s="183"/>
      <c r="K10" s="183"/>
      <c r="L10" s="184"/>
      <c r="M10" s="107"/>
      <c r="N10" s="107"/>
      <c r="O10" s="107"/>
    </row>
    <row r="11" spans="2:15" ht="19.5">
      <c r="B11" s="16" t="s">
        <v>17</v>
      </c>
      <c r="C11" s="13">
        <v>260</v>
      </c>
      <c r="D11" s="156"/>
      <c r="E11" s="182"/>
      <c r="F11" s="183" t="s">
        <v>71</v>
      </c>
      <c r="G11" s="183"/>
      <c r="H11" s="183"/>
      <c r="I11" s="183"/>
      <c r="J11" s="183"/>
      <c r="K11" s="183"/>
      <c r="L11" s="184"/>
      <c r="M11" s="107"/>
      <c r="N11" s="107"/>
      <c r="O11" s="107"/>
    </row>
    <row r="12" spans="2:12" ht="12.75">
      <c r="B12" s="16" t="s">
        <v>26</v>
      </c>
      <c r="C12" s="13">
        <v>8.577478</v>
      </c>
      <c r="D12" s="156"/>
      <c r="E12" s="43"/>
      <c r="F12" s="156"/>
      <c r="G12" s="156"/>
      <c r="H12" s="156"/>
      <c r="I12" s="156"/>
      <c r="J12" s="156"/>
      <c r="K12" s="156"/>
      <c r="L12" s="157"/>
    </row>
    <row r="13" spans="2:15" ht="17.25">
      <c r="B13" s="14" t="s">
        <v>25</v>
      </c>
      <c r="C13" s="15"/>
      <c r="D13" s="156"/>
      <c r="E13" s="112" t="s">
        <v>41</v>
      </c>
      <c r="F13" s="113" t="s">
        <v>72</v>
      </c>
      <c r="G13" s="113"/>
      <c r="H13" s="113"/>
      <c r="I13" s="113"/>
      <c r="J13" s="113"/>
      <c r="K13" s="113"/>
      <c r="L13" s="117"/>
      <c r="M13" s="107"/>
      <c r="N13" s="107"/>
      <c r="O13" s="107"/>
    </row>
    <row r="14" spans="2:12" ht="12.75" customHeight="1">
      <c r="B14" s="16" t="s">
        <v>17</v>
      </c>
      <c r="C14" s="13">
        <v>260</v>
      </c>
      <c r="D14" s="156"/>
      <c r="E14" s="43"/>
      <c r="F14" s="156"/>
      <c r="G14" s="156"/>
      <c r="H14" s="156"/>
      <c r="I14" s="156"/>
      <c r="J14" s="156"/>
      <c r="K14" s="156"/>
      <c r="L14" s="157"/>
    </row>
    <row r="15" spans="2:15" ht="17.25">
      <c r="B15" s="16" t="s">
        <v>26</v>
      </c>
      <c r="C15" s="13">
        <v>4.35551</v>
      </c>
      <c r="D15" s="156"/>
      <c r="E15" s="112" t="s">
        <v>42</v>
      </c>
      <c r="F15" s="114" t="s">
        <v>73</v>
      </c>
      <c r="G15" s="109" t="s">
        <v>47</v>
      </c>
      <c r="H15" s="109"/>
      <c r="I15" s="109"/>
      <c r="J15" s="109"/>
      <c r="K15" s="109"/>
      <c r="L15" s="118"/>
      <c r="M15" s="111"/>
      <c r="N15" s="111"/>
      <c r="O15" s="111"/>
    </row>
    <row r="16" spans="2:15" ht="12.75" customHeight="1">
      <c r="B16" s="204"/>
      <c r="C16" s="205"/>
      <c r="D16" s="156"/>
      <c r="E16" s="43"/>
      <c r="F16" s="156"/>
      <c r="G16" s="156"/>
      <c r="H16" s="156"/>
      <c r="I16" s="156"/>
      <c r="J16" s="156"/>
      <c r="K16" s="156"/>
      <c r="L16" s="157"/>
      <c r="M16" s="60"/>
      <c r="N16" s="60"/>
      <c r="O16" s="60"/>
    </row>
    <row r="17" spans="2:15" ht="12.75" customHeight="1">
      <c r="B17" s="200" t="s">
        <v>34</v>
      </c>
      <c r="C17" s="201"/>
      <c r="D17" s="156"/>
      <c r="E17" s="112" t="s">
        <v>43</v>
      </c>
      <c r="F17" s="177" t="s">
        <v>48</v>
      </c>
      <c r="G17" s="177"/>
      <c r="H17" s="177"/>
      <c r="I17" s="177"/>
      <c r="J17" s="177"/>
      <c r="K17" s="177"/>
      <c r="L17" s="178"/>
      <c r="M17" s="111"/>
      <c r="N17" s="111"/>
      <c r="O17" s="111"/>
    </row>
    <row r="18" spans="2:12" ht="12.75" customHeight="1">
      <c r="B18" s="17" t="s">
        <v>37</v>
      </c>
      <c r="C18" s="18">
        <f>C12^2/C15^2</f>
        <v>3.8782981696712486</v>
      </c>
      <c r="D18" s="156"/>
      <c r="E18" s="43"/>
      <c r="F18" s="156"/>
      <c r="G18" s="156"/>
      <c r="H18" s="156"/>
      <c r="I18" s="156"/>
      <c r="J18" s="156"/>
      <c r="K18" s="156"/>
      <c r="L18" s="157"/>
    </row>
    <row r="19" spans="2:15" ht="12.75" customHeight="1">
      <c r="B19" s="19" t="s">
        <v>27</v>
      </c>
      <c r="C19" s="20">
        <f>C11-1</f>
        <v>259</v>
      </c>
      <c r="D19" s="156"/>
      <c r="E19" s="43"/>
      <c r="F19" s="177" t="s">
        <v>44</v>
      </c>
      <c r="G19" s="177"/>
      <c r="H19" s="177"/>
      <c r="I19" s="177"/>
      <c r="J19" s="177"/>
      <c r="K19" s="177"/>
      <c r="L19" s="178"/>
      <c r="M19" s="111"/>
      <c r="N19" s="111"/>
      <c r="O19" s="111"/>
    </row>
    <row r="20" spans="2:15" ht="12.75" customHeight="1">
      <c r="B20" s="19" t="s">
        <v>28</v>
      </c>
      <c r="C20" s="20">
        <f>C14-1</f>
        <v>259</v>
      </c>
      <c r="D20" s="156"/>
      <c r="E20" s="112" t="s">
        <v>49</v>
      </c>
      <c r="F20" s="177" t="s">
        <v>51</v>
      </c>
      <c r="G20" s="177"/>
      <c r="H20" s="177"/>
      <c r="I20" s="177"/>
      <c r="J20" s="177"/>
      <c r="K20" s="177"/>
      <c r="L20" s="178"/>
      <c r="M20" s="111"/>
      <c r="N20" s="111"/>
      <c r="O20" s="111"/>
    </row>
    <row r="21" spans="2:15" ht="12.75" customHeight="1">
      <c r="B21" s="206"/>
      <c r="C21" s="207"/>
      <c r="D21" s="185"/>
      <c r="E21" s="110"/>
      <c r="F21" s="177" t="s">
        <v>52</v>
      </c>
      <c r="G21" s="177"/>
      <c r="H21" s="177"/>
      <c r="I21" s="177"/>
      <c r="J21" s="177"/>
      <c r="K21" s="177"/>
      <c r="L21" s="178"/>
      <c r="M21" s="111"/>
      <c r="N21" s="111"/>
      <c r="O21" s="111"/>
    </row>
    <row r="22" spans="2:12" ht="12.75" customHeight="1">
      <c r="B22" s="21" t="s">
        <v>36</v>
      </c>
      <c r="C22" s="22"/>
      <c r="D22" s="185"/>
      <c r="E22" s="110"/>
      <c r="F22" s="110"/>
      <c r="G22" s="43"/>
      <c r="H22" s="43"/>
      <c r="I22" s="43"/>
      <c r="J22" s="43"/>
      <c r="K22" s="43"/>
      <c r="L22" s="96"/>
    </row>
    <row r="23" spans="2:12" ht="12.75" customHeight="1">
      <c r="B23" s="23" t="s">
        <v>22</v>
      </c>
      <c r="C23" s="24">
        <f>FINV(1-C9/2,C19,C20)</f>
        <v>0.7834017878849409</v>
      </c>
      <c r="D23" s="185"/>
      <c r="E23" s="110"/>
      <c r="F23" s="110"/>
      <c r="G23" s="43"/>
      <c r="H23" s="43"/>
      <c r="I23" s="43"/>
      <c r="J23" s="43"/>
      <c r="K23" s="43"/>
      <c r="L23" s="96"/>
    </row>
    <row r="24" spans="2:12" ht="12.75" customHeight="1">
      <c r="B24" s="23" t="s">
        <v>23</v>
      </c>
      <c r="C24" s="24">
        <f>FINV(C9/2,C19,C20)</f>
        <v>1.2764846957225018</v>
      </c>
      <c r="D24" s="115" t="s">
        <v>29</v>
      </c>
      <c r="E24" s="37"/>
      <c r="F24" s="156"/>
      <c r="G24" s="106"/>
      <c r="H24" s="106"/>
      <c r="I24" s="106"/>
      <c r="J24" s="106"/>
      <c r="K24" s="106"/>
      <c r="L24" s="108"/>
    </row>
    <row r="25" spans="2:12" ht="12.75" customHeight="1">
      <c r="B25" s="17" t="s">
        <v>38</v>
      </c>
      <c r="C25" s="24">
        <f>IF(C18&gt;1,2*E25,2*E26)</f>
        <v>7.165466045629502E-26</v>
      </c>
      <c r="D25" s="116" t="s">
        <v>30</v>
      </c>
      <c r="E25" s="97">
        <f>FDIST(C18,C19,C20)</f>
        <v>3.582733022814751E-26</v>
      </c>
      <c r="F25" s="156"/>
      <c r="G25" s="106"/>
      <c r="H25" s="106"/>
      <c r="I25" s="106"/>
      <c r="J25" s="106"/>
      <c r="K25" s="106"/>
      <c r="L25" s="108"/>
    </row>
    <row r="26" spans="2:12" ht="12.75" customHeight="1" thickBot="1">
      <c r="B26" s="25" t="str">
        <f>IF(OR(C25&lt;C9,C25&lt;1-C9),"Reject the null hypothesis","Do not reject the null hypothesis")</f>
        <v>Reject the null hypothesis</v>
      </c>
      <c r="C26" s="26"/>
      <c r="D26" s="116" t="s">
        <v>31</v>
      </c>
      <c r="E26" s="97">
        <f>1-E25</f>
        <v>1</v>
      </c>
      <c r="F26" s="156"/>
      <c r="G26" s="106"/>
      <c r="H26" s="106"/>
      <c r="I26" s="106"/>
      <c r="J26" s="106"/>
      <c r="K26" s="106"/>
      <c r="L26" s="108"/>
    </row>
    <row r="27" spans="2:12" ht="12.75" customHeight="1" thickBot="1">
      <c r="B27" s="179"/>
      <c r="C27" s="180"/>
      <c r="D27" s="180"/>
      <c r="E27" s="180"/>
      <c r="F27" s="180"/>
      <c r="G27" s="180"/>
      <c r="H27" s="180"/>
      <c r="I27" s="180"/>
      <c r="J27" s="180"/>
      <c r="K27" s="180"/>
      <c r="L27" s="181"/>
    </row>
    <row r="28" ht="12.75" customHeight="1"/>
    <row r="29" ht="12.75" customHeight="1"/>
    <row r="34" ht="16.5" customHeight="1"/>
    <row r="35" ht="17.25" customHeight="1"/>
    <row r="36" ht="18" customHeight="1"/>
    <row r="37" ht="18.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sheetData>
  <mergeCells count="28">
    <mergeCell ref="B6:C6"/>
    <mergeCell ref="B7:C7"/>
    <mergeCell ref="B16:C16"/>
    <mergeCell ref="B21:C21"/>
    <mergeCell ref="B3:L4"/>
    <mergeCell ref="B2:L2"/>
    <mergeCell ref="B5:L5"/>
    <mergeCell ref="F11:L11"/>
    <mergeCell ref="E10:E11"/>
    <mergeCell ref="E9:L9"/>
    <mergeCell ref="F6:L6"/>
    <mergeCell ref="D6:D20"/>
    <mergeCell ref="B8:C8"/>
    <mergeCell ref="B17:C17"/>
    <mergeCell ref="B27:L27"/>
    <mergeCell ref="F7:L8"/>
    <mergeCell ref="E7:E8"/>
    <mergeCell ref="F10:L10"/>
    <mergeCell ref="D21:D23"/>
    <mergeCell ref="F12:L12"/>
    <mergeCell ref="F14:L14"/>
    <mergeCell ref="F16:L16"/>
    <mergeCell ref="F18:L18"/>
    <mergeCell ref="F17:L17"/>
    <mergeCell ref="F24:F26"/>
    <mergeCell ref="F19:L19"/>
    <mergeCell ref="F20:L20"/>
    <mergeCell ref="F21:L21"/>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sheetPr codeName="Sheet22"/>
  <dimension ref="B2:I31"/>
  <sheetViews>
    <sheetView workbookViewId="0" topLeftCell="A1">
      <selection activeCell="E28" sqref="E28"/>
    </sheetView>
  </sheetViews>
  <sheetFormatPr defaultColWidth="9.140625" defaultRowHeight="12.75"/>
  <cols>
    <col min="2" max="2" width="26.00390625" style="0" customWidth="1"/>
    <col min="3" max="3" width="12.00390625" style="0" bestFit="1" customWidth="1"/>
    <col min="5" max="5" width="26.57421875" style="0" bestFit="1" customWidth="1"/>
    <col min="6" max="6" width="17.8515625" style="0" bestFit="1" customWidth="1"/>
    <col min="8" max="8" width="26.57421875" style="0" bestFit="1" customWidth="1"/>
    <col min="9" max="9" width="16.7109375" style="0" bestFit="1" customWidth="1"/>
  </cols>
  <sheetData>
    <row r="1" ht="13.5" thickBot="1"/>
    <row r="2" spans="2:9" ht="13.5" thickBot="1">
      <c r="B2" s="57"/>
      <c r="C2" s="58"/>
      <c r="D2" s="58"/>
      <c r="E2" s="58"/>
      <c r="F2" s="58"/>
      <c r="G2" s="58"/>
      <c r="H2" s="58"/>
      <c r="I2" s="59"/>
    </row>
    <row r="3" spans="2:9" ht="13.5" thickBot="1">
      <c r="B3" s="221" t="s">
        <v>78</v>
      </c>
      <c r="C3" s="222"/>
      <c r="D3" s="222"/>
      <c r="E3" s="222"/>
      <c r="F3" s="222"/>
      <c r="G3" s="222"/>
      <c r="H3" s="222"/>
      <c r="I3" s="223"/>
    </row>
    <row r="4" spans="2:9" ht="12.75">
      <c r="B4" s="195"/>
      <c r="C4" s="196"/>
      <c r="D4" s="196"/>
      <c r="E4" s="196"/>
      <c r="F4" s="196"/>
      <c r="G4" s="196"/>
      <c r="H4" s="196"/>
      <c r="I4" s="197"/>
    </row>
    <row r="5" spans="2:9" ht="13.5" thickBot="1">
      <c r="B5" s="212"/>
      <c r="C5" s="213"/>
      <c r="D5" s="213"/>
      <c r="E5" s="213"/>
      <c r="F5" s="213"/>
      <c r="G5" s="213"/>
      <c r="H5" s="213"/>
      <c r="I5" s="214"/>
    </row>
    <row r="6" spans="2:9" ht="12.75">
      <c r="B6" s="202" t="s">
        <v>54</v>
      </c>
      <c r="C6" s="203"/>
      <c r="D6" s="138"/>
      <c r="E6" s="202" t="s">
        <v>55</v>
      </c>
      <c r="F6" s="203"/>
      <c r="G6" s="138"/>
      <c r="H6" s="202" t="s">
        <v>56</v>
      </c>
      <c r="I6" s="203"/>
    </row>
    <row r="7" spans="2:9" ht="12.75">
      <c r="B7" s="204"/>
      <c r="C7" s="205"/>
      <c r="D7" s="138"/>
      <c r="E7" s="204"/>
      <c r="F7" s="205"/>
      <c r="G7" s="138"/>
      <c r="H7" s="204"/>
      <c r="I7" s="205"/>
    </row>
    <row r="8" spans="2:9" ht="12.75">
      <c r="B8" s="49" t="s">
        <v>15</v>
      </c>
      <c r="C8" s="50"/>
      <c r="D8" s="138"/>
      <c r="E8" s="49" t="s">
        <v>15</v>
      </c>
      <c r="F8" s="50"/>
      <c r="G8" s="138"/>
      <c r="H8" s="49" t="s">
        <v>15</v>
      </c>
      <c r="I8" s="50"/>
    </row>
    <row r="9" spans="2:9" ht="12.75">
      <c r="B9" s="12" t="s">
        <v>26</v>
      </c>
      <c r="C9" s="51">
        <v>4.35551</v>
      </c>
      <c r="D9" s="138"/>
      <c r="E9" s="12" t="s">
        <v>26</v>
      </c>
      <c r="F9" s="51">
        <v>8.577478</v>
      </c>
      <c r="G9" s="138"/>
      <c r="H9" s="12" t="s">
        <v>26</v>
      </c>
      <c r="I9" s="51">
        <v>294.3288</v>
      </c>
    </row>
    <row r="10" spans="2:9" ht="12.75">
      <c r="B10" s="12" t="s">
        <v>19</v>
      </c>
      <c r="C10" s="51">
        <v>18.535</v>
      </c>
      <c r="D10" s="138"/>
      <c r="E10" s="12" t="s">
        <v>19</v>
      </c>
      <c r="F10" s="51">
        <v>10.95615</v>
      </c>
      <c r="G10" s="138"/>
      <c r="H10" s="12" t="s">
        <v>19</v>
      </c>
      <c r="I10" s="51">
        <v>1429.499</v>
      </c>
    </row>
    <row r="11" spans="2:9" ht="12.75">
      <c r="B11" s="16" t="s">
        <v>17</v>
      </c>
      <c r="C11" s="51">
        <v>260</v>
      </c>
      <c r="D11" s="138"/>
      <c r="E11" s="16" t="s">
        <v>17</v>
      </c>
      <c r="F11" s="51">
        <v>260</v>
      </c>
      <c r="G11" s="138"/>
      <c r="H11" s="16" t="s">
        <v>17</v>
      </c>
      <c r="I11" s="51">
        <v>260</v>
      </c>
    </row>
    <row r="12" spans="2:9" ht="12.75">
      <c r="B12" s="12" t="s">
        <v>16</v>
      </c>
      <c r="C12" s="52">
        <v>0.99</v>
      </c>
      <c r="D12" s="138"/>
      <c r="E12" s="12" t="s">
        <v>16</v>
      </c>
      <c r="F12" s="52">
        <v>0.99</v>
      </c>
      <c r="G12" s="138"/>
      <c r="H12" s="12" t="s">
        <v>16</v>
      </c>
      <c r="I12" s="52">
        <v>0.99</v>
      </c>
    </row>
    <row r="13" spans="2:9" s="9" customFormat="1" ht="12.75">
      <c r="B13" s="215"/>
      <c r="C13" s="216"/>
      <c r="D13" s="138"/>
      <c r="E13" s="215"/>
      <c r="F13" s="216"/>
      <c r="G13" s="138"/>
      <c r="H13" s="215"/>
      <c r="I13" s="216"/>
    </row>
    <row r="14" spans="2:9" s="9" customFormat="1" ht="12.75">
      <c r="B14" s="224" t="s">
        <v>34</v>
      </c>
      <c r="C14" s="225"/>
      <c r="D14" s="138"/>
      <c r="E14" s="224" t="s">
        <v>34</v>
      </c>
      <c r="F14" s="225"/>
      <c r="G14" s="138"/>
      <c r="H14" s="224" t="s">
        <v>34</v>
      </c>
      <c r="I14" s="225"/>
    </row>
    <row r="15" spans="2:9" ht="12.75">
      <c r="B15" s="27" t="s">
        <v>14</v>
      </c>
      <c r="C15" s="28">
        <f>C9/SQRT(C11)</f>
        <v>0.27011726342532166</v>
      </c>
      <c r="D15" s="138"/>
      <c r="E15" s="27" t="s">
        <v>14</v>
      </c>
      <c r="F15" s="28">
        <f>F9/SQRT(F11)</f>
        <v>0.5319526035873873</v>
      </c>
      <c r="G15" s="138"/>
      <c r="H15" s="27" t="s">
        <v>14</v>
      </c>
      <c r="I15" s="28">
        <f>I9/SQRT(I11)</f>
        <v>18.25349729498011</v>
      </c>
    </row>
    <row r="16" spans="2:9" ht="12.75">
      <c r="B16" s="27" t="s">
        <v>18</v>
      </c>
      <c r="C16" s="28">
        <f>C11-1</f>
        <v>259</v>
      </c>
      <c r="D16" s="138"/>
      <c r="E16" s="27" t="s">
        <v>18</v>
      </c>
      <c r="F16" s="28">
        <f>F11-1</f>
        <v>259</v>
      </c>
      <c r="G16" s="138"/>
      <c r="H16" s="27" t="s">
        <v>18</v>
      </c>
      <c r="I16" s="28">
        <f>I11-1</f>
        <v>259</v>
      </c>
    </row>
    <row r="17" spans="2:9" ht="12.75">
      <c r="B17" s="53" t="s">
        <v>53</v>
      </c>
      <c r="C17" s="28">
        <f>TINV(1-C12,C16)</f>
        <v>2.5949520932044834</v>
      </c>
      <c r="D17" s="138"/>
      <c r="E17" s="53" t="s">
        <v>53</v>
      </c>
      <c r="F17" s="28">
        <f>TINV(1-F12,F16)</f>
        <v>2.5949520932044834</v>
      </c>
      <c r="G17" s="138"/>
      <c r="H17" s="53" t="s">
        <v>53</v>
      </c>
      <c r="I17" s="28">
        <f>TINV(1-I12,I16)</f>
        <v>2.5949520932044834</v>
      </c>
    </row>
    <row r="18" spans="2:9" ht="12.75">
      <c r="B18" s="27" t="s">
        <v>20</v>
      </c>
      <c r="C18" s="28">
        <f>C17*C15</f>
        <v>0.7009413581362053</v>
      </c>
      <c r="D18" s="138"/>
      <c r="E18" s="27" t="s">
        <v>20</v>
      </c>
      <c r="F18" s="28">
        <f>F17*F15</f>
        <v>1.3803915221646654</v>
      </c>
      <c r="G18" s="138"/>
      <c r="H18" s="27" t="s">
        <v>20</v>
      </c>
      <c r="I18" s="28">
        <f>I17*I15</f>
        <v>47.36695101391101</v>
      </c>
    </row>
    <row r="19" spans="2:9" ht="12.75">
      <c r="B19" s="206"/>
      <c r="C19" s="207"/>
      <c r="D19" s="138"/>
      <c r="E19" s="206"/>
      <c r="F19" s="207"/>
      <c r="G19" s="138"/>
      <c r="H19" s="206"/>
      <c r="I19" s="207"/>
    </row>
    <row r="20" spans="2:9" ht="12.75">
      <c r="B20" s="226" t="s">
        <v>35</v>
      </c>
      <c r="C20" s="227"/>
      <c r="D20" s="138"/>
      <c r="E20" s="226" t="s">
        <v>35</v>
      </c>
      <c r="F20" s="227"/>
      <c r="G20" s="138"/>
      <c r="H20" s="226" t="s">
        <v>35</v>
      </c>
      <c r="I20" s="227"/>
    </row>
    <row r="21" spans="2:9" ht="12.75">
      <c r="B21" s="23" t="s">
        <v>32</v>
      </c>
      <c r="C21" s="54">
        <f>C10-C18</f>
        <v>17.834058641863795</v>
      </c>
      <c r="D21" s="138"/>
      <c r="E21" s="23" t="s">
        <v>32</v>
      </c>
      <c r="F21" s="54">
        <f>F10-F18</f>
        <v>9.575758477835334</v>
      </c>
      <c r="G21" s="138"/>
      <c r="H21" s="23" t="s">
        <v>32</v>
      </c>
      <c r="I21" s="54">
        <f>I10-I18</f>
        <v>1382.132048986089</v>
      </c>
    </row>
    <row r="22" spans="2:9" ht="12.75">
      <c r="B22" s="23" t="s">
        <v>33</v>
      </c>
      <c r="C22" s="54">
        <f>C10+C18</f>
        <v>19.235941358136206</v>
      </c>
      <c r="D22" s="138"/>
      <c r="E22" s="23" t="s">
        <v>33</v>
      </c>
      <c r="F22" s="54">
        <f>F10+F18</f>
        <v>12.336541522164664</v>
      </c>
      <c r="G22" s="138"/>
      <c r="H22" s="23" t="s">
        <v>33</v>
      </c>
      <c r="I22" s="54">
        <f>I10+I18</f>
        <v>1476.865951013911</v>
      </c>
    </row>
    <row r="23" spans="2:9" ht="12.75">
      <c r="B23" s="208" t="s">
        <v>109</v>
      </c>
      <c r="C23" s="209"/>
      <c r="D23" s="138"/>
      <c r="E23" s="217" t="s">
        <v>101</v>
      </c>
      <c r="F23" s="218"/>
      <c r="G23" s="138"/>
      <c r="H23" s="208" t="s">
        <v>102</v>
      </c>
      <c r="I23" s="209"/>
    </row>
    <row r="24" spans="2:9" ht="12.75">
      <c r="B24" s="210"/>
      <c r="C24" s="211"/>
      <c r="D24" s="138"/>
      <c r="E24" s="219"/>
      <c r="F24" s="220"/>
      <c r="G24" s="138"/>
      <c r="H24" s="210"/>
      <c r="I24" s="211"/>
    </row>
    <row r="25" spans="2:9" ht="13.5" thickBot="1">
      <c r="B25" s="55" t="s">
        <v>111</v>
      </c>
      <c r="C25" s="140">
        <v>0.7009413581362053</v>
      </c>
      <c r="D25" s="138"/>
      <c r="E25" s="55" t="s">
        <v>111</v>
      </c>
      <c r="F25" s="56">
        <v>1.3803915221646654</v>
      </c>
      <c r="G25" s="138"/>
      <c r="H25" s="55" t="s">
        <v>111</v>
      </c>
      <c r="I25" s="139">
        <v>47.366951013911</v>
      </c>
    </row>
    <row r="26" spans="2:9" ht="13.5" thickBot="1">
      <c r="B26" s="179"/>
      <c r="C26" s="180"/>
      <c r="D26" s="180"/>
      <c r="E26" s="180"/>
      <c r="F26" s="180"/>
      <c r="G26" s="180"/>
      <c r="H26" s="180"/>
      <c r="I26" s="181"/>
    </row>
    <row r="31" ht="12.75">
      <c r="C31" s="8"/>
    </row>
  </sheetData>
  <mergeCells count="26">
    <mergeCell ref="H20:I20"/>
    <mergeCell ref="B6:C6"/>
    <mergeCell ref="E6:F6"/>
    <mergeCell ref="H6:I6"/>
    <mergeCell ref="B14:C14"/>
    <mergeCell ref="B20:C20"/>
    <mergeCell ref="E14:F14"/>
    <mergeCell ref="E20:F20"/>
    <mergeCell ref="B3:I3"/>
    <mergeCell ref="B13:C13"/>
    <mergeCell ref="B7:C7"/>
    <mergeCell ref="B19:C19"/>
    <mergeCell ref="H7:I7"/>
    <mergeCell ref="H13:I13"/>
    <mergeCell ref="H19:I19"/>
    <mergeCell ref="H14:I14"/>
    <mergeCell ref="H23:I24"/>
    <mergeCell ref="B4:I5"/>
    <mergeCell ref="B26:I26"/>
    <mergeCell ref="D6:D25"/>
    <mergeCell ref="G6:G25"/>
    <mergeCell ref="B23:C24"/>
    <mergeCell ref="E7:F7"/>
    <mergeCell ref="E13:F13"/>
    <mergeCell ref="E19:F19"/>
    <mergeCell ref="E23:F24"/>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codeName="Sheet15"/>
  <dimension ref="A2:G33"/>
  <sheetViews>
    <sheetView workbookViewId="0" topLeftCell="A1">
      <selection activeCell="M11" sqref="M11"/>
    </sheetView>
  </sheetViews>
  <sheetFormatPr defaultColWidth="9.140625" defaultRowHeight="12.75"/>
  <cols>
    <col min="2" max="2" width="26.00390625" style="0" customWidth="1"/>
    <col min="3" max="3" width="12.28125" style="0" customWidth="1"/>
    <col min="4" max="4" width="7.7109375" style="0" customWidth="1"/>
    <col min="5" max="5" width="16.8515625" style="0" customWidth="1"/>
  </cols>
  <sheetData>
    <row r="1" ht="13.5" thickBot="1"/>
    <row r="2" spans="2:7" ht="12.75">
      <c r="B2" s="186" t="s">
        <v>96</v>
      </c>
      <c r="C2" s="187"/>
      <c r="D2" s="187"/>
      <c r="E2" s="187"/>
      <c r="F2" s="187"/>
      <c r="G2" s="188"/>
    </row>
    <row r="3" spans="2:7" ht="13.5" thickBot="1">
      <c r="B3" s="189"/>
      <c r="C3" s="190"/>
      <c r="D3" s="190"/>
      <c r="E3" s="190"/>
      <c r="F3" s="190"/>
      <c r="G3" s="191"/>
    </row>
    <row r="4" spans="2:7" ht="13.5" thickBot="1">
      <c r="B4" s="228"/>
      <c r="C4" s="229"/>
      <c r="D4" s="229"/>
      <c r="E4" s="229"/>
      <c r="F4" s="229"/>
      <c r="G4" s="230"/>
    </row>
    <row r="5" spans="1:7" ht="12.75">
      <c r="A5" s="237" t="s">
        <v>39</v>
      </c>
      <c r="B5" s="128" t="s">
        <v>63</v>
      </c>
      <c r="C5" s="242"/>
      <c r="D5" s="156"/>
      <c r="E5" s="156"/>
      <c r="F5" s="156"/>
      <c r="G5" s="157"/>
    </row>
    <row r="6" spans="1:7" ht="11.25" customHeight="1">
      <c r="A6" s="237"/>
      <c r="B6" s="127"/>
      <c r="C6" s="243"/>
      <c r="D6" s="156"/>
      <c r="E6" s="156"/>
      <c r="F6" s="156"/>
      <c r="G6" s="157"/>
    </row>
    <row r="7" spans="1:7" ht="11.25" customHeight="1">
      <c r="A7" s="237"/>
      <c r="B7" s="240" t="s">
        <v>15</v>
      </c>
      <c r="C7" s="241"/>
      <c r="D7" s="156"/>
      <c r="E7" s="156"/>
      <c r="F7" s="156"/>
      <c r="G7" s="157"/>
    </row>
    <row r="8" spans="1:7" ht="12.75">
      <c r="A8" s="237"/>
      <c r="B8" s="67" t="s">
        <v>57</v>
      </c>
      <c r="C8" s="119">
        <v>19.1</v>
      </c>
      <c r="D8" s="156"/>
      <c r="E8" s="156"/>
      <c r="F8" s="156"/>
      <c r="G8" s="157"/>
    </row>
    <row r="9" spans="1:7" ht="12.75">
      <c r="A9" s="237"/>
      <c r="B9" s="68" t="s">
        <v>21</v>
      </c>
      <c r="C9" s="119">
        <v>0.01</v>
      </c>
      <c r="D9" s="156"/>
      <c r="E9" s="156"/>
      <c r="F9" s="156"/>
      <c r="G9" s="157"/>
    </row>
    <row r="10" spans="1:7" ht="12.75">
      <c r="A10" s="237"/>
      <c r="B10" s="40" t="s">
        <v>17</v>
      </c>
      <c r="C10" s="120">
        <f>COUNT('Question 1'!$D$7:$D$270)</f>
        <v>260</v>
      </c>
      <c r="D10" s="156"/>
      <c r="E10" s="156"/>
      <c r="F10" s="156"/>
      <c r="G10" s="157"/>
    </row>
    <row r="11" spans="1:7" ht="12.75">
      <c r="A11" s="237"/>
      <c r="B11" s="40" t="s">
        <v>19</v>
      </c>
      <c r="C11" s="120">
        <f>AVERAGE('Question 1'!$D$7:$D$270)</f>
        <v>18.535000000000004</v>
      </c>
      <c r="D11" s="156"/>
      <c r="E11" s="156"/>
      <c r="F11" s="156"/>
      <c r="G11" s="157"/>
    </row>
    <row r="12" spans="1:7" ht="12.75">
      <c r="A12" s="237"/>
      <c r="B12" s="40" t="s">
        <v>26</v>
      </c>
      <c r="C12" s="120">
        <f>STDEV('Question 1'!$D$7:$D$270)</f>
        <v>4.355510201109511</v>
      </c>
      <c r="D12" s="156"/>
      <c r="E12" s="156"/>
      <c r="F12" s="156"/>
      <c r="G12" s="157"/>
    </row>
    <row r="13" spans="1:7" ht="12.75">
      <c r="A13" s="237"/>
      <c r="B13" s="231"/>
      <c r="C13" s="233"/>
      <c r="D13" s="156"/>
      <c r="E13" s="156"/>
      <c r="F13" s="156"/>
      <c r="G13" s="157"/>
    </row>
    <row r="14" spans="1:7" ht="12.75">
      <c r="A14" s="237"/>
      <c r="B14" s="238" t="s">
        <v>34</v>
      </c>
      <c r="C14" s="239"/>
      <c r="D14" s="156"/>
      <c r="E14" s="156"/>
      <c r="F14" s="156"/>
      <c r="G14" s="157"/>
    </row>
    <row r="15" spans="1:7" ht="12.75">
      <c r="A15" s="237"/>
      <c r="B15" s="69" t="s">
        <v>14</v>
      </c>
      <c r="C15" s="121">
        <f>C12/SQRT(C10)</f>
        <v>0.2701172758976041</v>
      </c>
      <c r="D15" s="156"/>
      <c r="E15" s="156"/>
      <c r="F15" s="156"/>
      <c r="G15" s="157"/>
    </row>
    <row r="16" spans="1:7" ht="12.75">
      <c r="A16" s="237"/>
      <c r="B16" s="69" t="s">
        <v>18</v>
      </c>
      <c r="C16" s="121">
        <f>C10-1</f>
        <v>259</v>
      </c>
      <c r="D16" s="156"/>
      <c r="E16" s="156"/>
      <c r="F16" s="156"/>
      <c r="G16" s="157"/>
    </row>
    <row r="17" spans="1:7" ht="12.75">
      <c r="A17" s="237"/>
      <c r="B17" s="70" t="s">
        <v>58</v>
      </c>
      <c r="C17" s="122">
        <f>(C11-C8)/C15</f>
        <v>-2.0916840587944385</v>
      </c>
      <c r="D17" s="156"/>
      <c r="E17" s="156"/>
      <c r="F17" s="156"/>
      <c r="G17" s="157"/>
    </row>
    <row r="18" spans="1:7" ht="12.75">
      <c r="A18" s="237"/>
      <c r="B18" s="238"/>
      <c r="C18" s="239"/>
      <c r="D18" s="156"/>
      <c r="E18" s="156"/>
      <c r="F18" s="156"/>
      <c r="G18" s="157"/>
    </row>
    <row r="19" spans="1:7" ht="12.75">
      <c r="A19" s="237"/>
      <c r="B19" s="71" t="s">
        <v>36</v>
      </c>
      <c r="C19" s="123"/>
      <c r="D19" s="156"/>
      <c r="E19" s="156"/>
      <c r="F19" s="156"/>
      <c r="G19" s="157"/>
    </row>
    <row r="20" spans="1:7" ht="12.75">
      <c r="A20" s="237"/>
      <c r="B20" s="72" t="s">
        <v>22</v>
      </c>
      <c r="C20" s="124">
        <f>-(TINV(C9,C16))</f>
        <v>-2.5949520932044834</v>
      </c>
      <c r="D20" s="156"/>
      <c r="E20" s="156"/>
      <c r="F20" s="156"/>
      <c r="G20" s="157"/>
    </row>
    <row r="21" spans="1:7" ht="12.75">
      <c r="A21" s="237"/>
      <c r="B21" s="72" t="s">
        <v>23</v>
      </c>
      <c r="C21" s="124">
        <f>TINV(C9,C16)</f>
        <v>2.5949520932044834</v>
      </c>
      <c r="D21" s="156"/>
      <c r="E21" s="156"/>
      <c r="F21" s="156"/>
      <c r="G21" s="157"/>
    </row>
    <row r="22" spans="1:7" ht="12.75">
      <c r="A22" s="237"/>
      <c r="B22" s="70" t="s">
        <v>38</v>
      </c>
      <c r="C22" s="124">
        <f>TDIST(ABS(C17),C16,2)</f>
        <v>0.037440876106414334</v>
      </c>
      <c r="D22" s="156"/>
      <c r="E22" s="156"/>
      <c r="F22" s="156"/>
      <c r="G22" s="157"/>
    </row>
    <row r="23" spans="1:7" ht="13.5" thickBot="1">
      <c r="A23" s="237"/>
      <c r="B23" s="125" t="str">
        <f>IF(C22&lt;$C$9,"Reject the null hypothesis","Do not reject the null hypothesis")</f>
        <v>Do not reject the null hypothesis</v>
      </c>
      <c r="C23" s="126"/>
      <c r="D23" s="156"/>
      <c r="E23" s="156"/>
      <c r="F23" s="156"/>
      <c r="G23" s="157"/>
    </row>
    <row r="24" spans="2:7" ht="12.75">
      <c r="B24" s="231"/>
      <c r="C24" s="232"/>
      <c r="D24" s="232"/>
      <c r="E24" s="232"/>
      <c r="F24" s="232"/>
      <c r="G24" s="233"/>
    </row>
    <row r="25" spans="2:7" ht="13.5" thickBot="1">
      <c r="B25" s="231"/>
      <c r="C25" s="232"/>
      <c r="D25" s="232"/>
      <c r="E25" s="232"/>
      <c r="F25" s="232"/>
      <c r="G25" s="233"/>
    </row>
    <row r="26" spans="1:7" ht="12.75">
      <c r="A26" s="237" t="s">
        <v>40</v>
      </c>
      <c r="B26" s="234" t="s">
        <v>100</v>
      </c>
      <c r="C26" s="169"/>
      <c r="D26" s="169"/>
      <c r="E26" s="169"/>
      <c r="F26" s="169"/>
      <c r="G26" s="170"/>
    </row>
    <row r="27" spans="1:7" ht="12.75">
      <c r="A27" s="237"/>
      <c r="B27" s="235"/>
      <c r="C27" s="171"/>
      <c r="D27" s="171"/>
      <c r="E27" s="171"/>
      <c r="F27" s="171"/>
      <c r="G27" s="172"/>
    </row>
    <row r="28" spans="1:7" ht="12.75">
      <c r="A28" s="237"/>
      <c r="B28" s="235"/>
      <c r="C28" s="171"/>
      <c r="D28" s="171"/>
      <c r="E28" s="171"/>
      <c r="F28" s="171"/>
      <c r="G28" s="172"/>
    </row>
    <row r="29" spans="2:7" ht="13.5" thickBot="1">
      <c r="B29" s="236"/>
      <c r="C29" s="175"/>
      <c r="D29" s="175"/>
      <c r="E29" s="175"/>
      <c r="F29" s="175"/>
      <c r="G29" s="176"/>
    </row>
    <row r="30" spans="2:7" ht="13.5" thickBot="1">
      <c r="B30" s="179"/>
      <c r="C30" s="180"/>
      <c r="D30" s="180"/>
      <c r="E30" s="180"/>
      <c r="F30" s="180"/>
      <c r="G30" s="181"/>
    </row>
    <row r="31" ht="12.75">
      <c r="D31" s="7"/>
    </row>
    <row r="32" ht="12.75">
      <c r="D32" s="7"/>
    </row>
    <row r="33" ht="12.75">
      <c r="D33" s="6"/>
    </row>
  </sheetData>
  <mergeCells count="13">
    <mergeCell ref="A5:A23"/>
    <mergeCell ref="A26:A28"/>
    <mergeCell ref="B13:C13"/>
    <mergeCell ref="B18:C18"/>
    <mergeCell ref="B14:C14"/>
    <mergeCell ref="B7:C7"/>
    <mergeCell ref="B5:C6"/>
    <mergeCell ref="B2:G3"/>
    <mergeCell ref="B4:G4"/>
    <mergeCell ref="B30:G30"/>
    <mergeCell ref="D5:G23"/>
    <mergeCell ref="B24:G25"/>
    <mergeCell ref="B26:G29"/>
  </mergeCells>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2:S273"/>
  <sheetViews>
    <sheetView workbookViewId="0" topLeftCell="A1">
      <selection activeCell="A1" sqref="A1"/>
    </sheetView>
  </sheetViews>
  <sheetFormatPr defaultColWidth="9.140625" defaultRowHeight="12.75"/>
  <cols>
    <col min="1" max="1" width="5.00390625" style="0" customWidth="1"/>
    <col min="2" max="2" width="27.7109375" style="0" bestFit="1" customWidth="1"/>
    <col min="3" max="3" width="12.57421875" style="0" bestFit="1" customWidth="1"/>
    <col min="5" max="5" width="27.7109375" style="0" bestFit="1" customWidth="1"/>
    <col min="6" max="6" width="14.57421875" style="0" customWidth="1"/>
    <col min="9" max="9" width="12.421875" style="0" customWidth="1"/>
    <col min="10" max="10" width="6.8515625" style="0" customWidth="1"/>
    <col min="11" max="11" width="11.28125" style="0" customWidth="1"/>
    <col min="12" max="12" width="10.28125" style="0" bestFit="1" customWidth="1"/>
    <col min="13" max="13" width="10.140625" style="0" customWidth="1"/>
    <col min="15" max="15" width="12.421875" style="0" customWidth="1"/>
    <col min="16" max="16" width="5.8515625" style="0" customWidth="1"/>
    <col min="17" max="17" width="11.28125" style="0" customWidth="1"/>
    <col min="18" max="18" width="10.28125" style="0" bestFit="1" customWidth="1"/>
    <col min="19" max="19" width="10.57421875" style="0" customWidth="1"/>
  </cols>
  <sheetData>
    <row r="1" ht="13.5" thickBot="1"/>
    <row r="2" spans="2:6" ht="13.5" thickBot="1">
      <c r="B2" s="192"/>
      <c r="C2" s="193"/>
      <c r="D2" s="193"/>
      <c r="E2" s="193"/>
      <c r="F2" s="194"/>
    </row>
    <row r="3" spans="1:7" ht="12.75">
      <c r="A3" s="244"/>
      <c r="B3" s="245" t="s">
        <v>70</v>
      </c>
      <c r="C3" s="246"/>
      <c r="D3" s="246"/>
      <c r="E3" s="246"/>
      <c r="F3" s="247"/>
      <c r="G3" s="46"/>
    </row>
    <row r="4" spans="1:7" ht="12.75">
      <c r="A4" s="244"/>
      <c r="B4" s="248"/>
      <c r="C4" s="249"/>
      <c r="D4" s="249"/>
      <c r="E4" s="249"/>
      <c r="F4" s="250"/>
      <c r="G4" s="46"/>
    </row>
    <row r="5" spans="1:6" ht="13.5" thickBot="1">
      <c r="A5" s="244"/>
      <c r="B5" s="251"/>
      <c r="C5" s="252"/>
      <c r="D5" s="252"/>
      <c r="E5" s="252"/>
      <c r="F5" s="253"/>
    </row>
    <row r="6" spans="1:6" ht="13.5" thickBot="1">
      <c r="A6" s="244"/>
      <c r="B6" s="195"/>
      <c r="C6" s="196"/>
      <c r="D6" s="196"/>
      <c r="E6" s="196"/>
      <c r="F6" s="197"/>
    </row>
    <row r="7" spans="1:17" ht="12.75">
      <c r="A7" s="244"/>
      <c r="B7" s="278" t="s">
        <v>54</v>
      </c>
      <c r="C7" s="279"/>
      <c r="D7" s="213"/>
      <c r="E7" s="278" t="s">
        <v>55</v>
      </c>
      <c r="F7" s="279"/>
      <c r="I7" s="276" t="s">
        <v>1</v>
      </c>
      <c r="J7" s="276"/>
      <c r="K7" s="276"/>
      <c r="O7" s="277" t="s">
        <v>3</v>
      </c>
      <c r="P7" s="277"/>
      <c r="Q7" s="277"/>
    </row>
    <row r="8" spans="1:19" ht="39" thickBot="1">
      <c r="A8" s="244"/>
      <c r="B8" s="280"/>
      <c r="C8" s="281"/>
      <c r="D8" s="213"/>
      <c r="E8" s="280"/>
      <c r="F8" s="281"/>
      <c r="I8" s="30" t="s">
        <v>62</v>
      </c>
      <c r="J8" s="48" t="s">
        <v>0</v>
      </c>
      <c r="K8" s="31" t="s">
        <v>61</v>
      </c>
      <c r="L8" s="32" t="s">
        <v>64</v>
      </c>
      <c r="M8" s="33" t="s">
        <v>65</v>
      </c>
      <c r="O8" s="30" t="s">
        <v>62</v>
      </c>
      <c r="P8" s="48" t="s">
        <v>0</v>
      </c>
      <c r="Q8" s="31" t="s">
        <v>61</v>
      </c>
      <c r="R8" s="32" t="s">
        <v>64</v>
      </c>
      <c r="S8" s="33" t="s">
        <v>65</v>
      </c>
    </row>
    <row r="9" spans="1:19" ht="12.75">
      <c r="A9" s="244"/>
      <c r="B9" s="44" t="s">
        <v>15</v>
      </c>
      <c r="C9" s="45"/>
      <c r="D9" s="213"/>
      <c r="E9" s="44" t="s">
        <v>15</v>
      </c>
      <c r="F9" s="45"/>
      <c r="I9" s="3">
        <v>38716</v>
      </c>
      <c r="J9" s="1">
        <v>17.38</v>
      </c>
      <c r="K9" s="34">
        <v>17.4</v>
      </c>
      <c r="L9" s="35">
        <f>IF(K9&lt;15,K9,"")</f>
      </c>
      <c r="M9" s="29">
        <f>COUNT(L9:L268)</f>
        <v>51</v>
      </c>
      <c r="O9" s="3">
        <v>38716</v>
      </c>
      <c r="P9" s="1">
        <v>4.4</v>
      </c>
      <c r="Q9" s="34">
        <v>4.4</v>
      </c>
      <c r="R9" s="36">
        <f>IF(Q9&lt;15,Q9,"")</f>
        <v>4.4</v>
      </c>
      <c r="S9" s="29">
        <f>COUNT(R9:R268)</f>
        <v>208</v>
      </c>
    </row>
    <row r="10" spans="1:18" ht="12.75">
      <c r="A10" s="244"/>
      <c r="B10" s="16" t="s">
        <v>17</v>
      </c>
      <c r="C10" s="38">
        <v>260</v>
      </c>
      <c r="D10" s="213"/>
      <c r="E10" s="16" t="s">
        <v>17</v>
      </c>
      <c r="F10" s="38">
        <v>260</v>
      </c>
      <c r="I10" s="3">
        <v>38709</v>
      </c>
      <c r="J10" s="1">
        <v>17.52</v>
      </c>
      <c r="K10" s="34">
        <v>17.5</v>
      </c>
      <c r="L10" s="35">
        <f aca="true" t="shared" si="0" ref="L10:L73">IF(K10&lt;15,K10,"")</f>
      </c>
      <c r="O10" s="3">
        <v>38709</v>
      </c>
      <c r="P10" s="1">
        <v>4.24</v>
      </c>
      <c r="Q10" s="34">
        <v>4.2</v>
      </c>
      <c r="R10" s="36">
        <f aca="true" t="shared" si="1" ref="R10:R73">IF(Q10&lt;15,Q10,"")</f>
        <v>4.2</v>
      </c>
    </row>
    <row r="11" spans="1:18" ht="12.75">
      <c r="A11" s="244"/>
      <c r="B11" s="16" t="s">
        <v>66</v>
      </c>
      <c r="C11" s="38">
        <v>51</v>
      </c>
      <c r="D11" s="213"/>
      <c r="E11" s="16" t="s">
        <v>66</v>
      </c>
      <c r="F11" s="38">
        <v>208</v>
      </c>
      <c r="I11" s="3">
        <v>38702</v>
      </c>
      <c r="J11" s="1">
        <v>17.57</v>
      </c>
      <c r="K11" s="34">
        <v>17.6</v>
      </c>
      <c r="L11" s="35">
        <f t="shared" si="0"/>
      </c>
      <c r="O11" s="3">
        <v>38702</v>
      </c>
      <c r="P11" s="1">
        <v>4.25</v>
      </c>
      <c r="Q11" s="34">
        <v>4.3</v>
      </c>
      <c r="R11" s="36">
        <f t="shared" si="1"/>
        <v>4.3</v>
      </c>
    </row>
    <row r="12" spans="1:18" ht="12.75">
      <c r="A12" s="244"/>
      <c r="B12" s="16" t="s">
        <v>16</v>
      </c>
      <c r="C12" s="39">
        <v>0.95</v>
      </c>
      <c r="D12" s="213"/>
      <c r="E12" s="16" t="s">
        <v>16</v>
      </c>
      <c r="F12" s="39">
        <v>0.95</v>
      </c>
      <c r="I12" s="3">
        <v>38695</v>
      </c>
      <c r="J12" s="1">
        <v>17.57</v>
      </c>
      <c r="K12" s="34">
        <v>17.6</v>
      </c>
      <c r="L12" s="35">
        <f t="shared" si="0"/>
      </c>
      <c r="O12" s="3">
        <v>38695</v>
      </c>
      <c r="P12" s="1">
        <v>4.4</v>
      </c>
      <c r="Q12" s="34">
        <v>4.4</v>
      </c>
      <c r="R12" s="36">
        <f t="shared" si="1"/>
        <v>4.4</v>
      </c>
    </row>
    <row r="13" spans="1:18" ht="12.75">
      <c r="A13" s="244"/>
      <c r="B13" s="272"/>
      <c r="C13" s="273"/>
      <c r="D13" s="213"/>
      <c r="E13" s="272"/>
      <c r="F13" s="273"/>
      <c r="I13" s="3">
        <v>38688</v>
      </c>
      <c r="J13" s="1">
        <v>17.55</v>
      </c>
      <c r="K13" s="34">
        <v>17.6</v>
      </c>
      <c r="L13" s="35">
        <f t="shared" si="0"/>
      </c>
      <c r="O13" s="3">
        <v>38688</v>
      </c>
      <c r="P13" s="1">
        <v>4.42</v>
      </c>
      <c r="Q13" s="34">
        <v>4.4</v>
      </c>
      <c r="R13" s="36">
        <f t="shared" si="1"/>
        <v>4.4</v>
      </c>
    </row>
    <row r="14" spans="1:18" ht="12.75">
      <c r="A14" s="244"/>
      <c r="B14" s="200" t="s">
        <v>34</v>
      </c>
      <c r="C14" s="201"/>
      <c r="D14" s="213"/>
      <c r="E14" s="200" t="s">
        <v>34</v>
      </c>
      <c r="F14" s="201"/>
      <c r="I14" s="3">
        <v>38681</v>
      </c>
      <c r="J14" s="1">
        <v>17.05</v>
      </c>
      <c r="K14" s="34">
        <v>17.1</v>
      </c>
      <c r="L14" s="35">
        <f t="shared" si="0"/>
      </c>
      <c r="O14" s="3">
        <v>38681</v>
      </c>
      <c r="P14" s="1">
        <v>4.2</v>
      </c>
      <c r="Q14" s="34">
        <v>4.2</v>
      </c>
      <c r="R14" s="36">
        <f t="shared" si="1"/>
        <v>4.2</v>
      </c>
    </row>
    <row r="15" spans="1:18" ht="12.75">
      <c r="A15" s="244"/>
      <c r="B15" s="19" t="s">
        <v>67</v>
      </c>
      <c r="C15" s="20">
        <f>C11/C10</f>
        <v>0.19615384615384615</v>
      </c>
      <c r="D15" s="213"/>
      <c r="E15" s="19" t="s">
        <v>67</v>
      </c>
      <c r="F15" s="20">
        <f>F11/F10</f>
        <v>0.8</v>
      </c>
      <c r="I15" s="3">
        <v>38674</v>
      </c>
      <c r="J15" s="1">
        <v>17.42</v>
      </c>
      <c r="K15" s="34">
        <v>17.4</v>
      </c>
      <c r="L15" s="35">
        <f t="shared" si="0"/>
      </c>
      <c r="O15" s="3">
        <v>38674</v>
      </c>
      <c r="P15" s="1">
        <v>4.34</v>
      </c>
      <c r="Q15" s="34">
        <v>4.3</v>
      </c>
      <c r="R15" s="36">
        <f t="shared" si="1"/>
        <v>4.3</v>
      </c>
    </row>
    <row r="16" spans="1:18" ht="12.75">
      <c r="A16" s="244"/>
      <c r="B16" s="27" t="s">
        <v>68</v>
      </c>
      <c r="C16" s="20">
        <f>NORMSINV((1-C12)/2)</f>
        <v>-1.9599610823206604</v>
      </c>
      <c r="D16" s="213"/>
      <c r="E16" s="27" t="s">
        <v>68</v>
      </c>
      <c r="F16" s="20">
        <f>NORMSINV((1-F12)/2)</f>
        <v>-1.9599610823206604</v>
      </c>
      <c r="I16" s="3">
        <v>38667</v>
      </c>
      <c r="J16" s="1">
        <v>17.88</v>
      </c>
      <c r="K16" s="34">
        <v>17.9</v>
      </c>
      <c r="L16" s="35">
        <f t="shared" si="0"/>
      </c>
      <c r="O16" s="3">
        <v>38667</v>
      </c>
      <c r="P16" s="1">
        <v>4.47</v>
      </c>
      <c r="Q16" s="34">
        <v>4.5</v>
      </c>
      <c r="R16" s="36">
        <f t="shared" si="1"/>
        <v>4.5</v>
      </c>
    </row>
    <row r="17" spans="1:18" ht="12.75">
      <c r="A17" s="244"/>
      <c r="B17" s="19" t="s">
        <v>69</v>
      </c>
      <c r="C17" s="20">
        <f>SQRT(C15*(1-C15)/C10)</f>
        <v>0.024626245754736754</v>
      </c>
      <c r="D17" s="213"/>
      <c r="E17" s="19" t="s">
        <v>69</v>
      </c>
      <c r="F17" s="20">
        <f>SQRT(F15*(1-F15)/F10)</f>
        <v>0.024806946917841688</v>
      </c>
      <c r="I17" s="3">
        <v>38660</v>
      </c>
      <c r="J17" s="1">
        <v>17.16</v>
      </c>
      <c r="K17" s="34">
        <v>17.2</v>
      </c>
      <c r="L17" s="35">
        <f t="shared" si="0"/>
      </c>
      <c r="O17" s="3">
        <v>38660</v>
      </c>
      <c r="P17" s="1">
        <v>3.56</v>
      </c>
      <c r="Q17" s="34">
        <v>3.6</v>
      </c>
      <c r="R17" s="36">
        <f t="shared" si="1"/>
        <v>3.6</v>
      </c>
    </row>
    <row r="18" spans="1:18" ht="12.75">
      <c r="A18" s="244"/>
      <c r="B18" s="27" t="s">
        <v>20</v>
      </c>
      <c r="C18" s="20">
        <f>ABS(C16*C17)</f>
        <v>0.048266483282948414</v>
      </c>
      <c r="D18" s="213"/>
      <c r="E18" s="27" t="s">
        <v>20</v>
      </c>
      <c r="F18" s="20">
        <f>ABS(F16*F17)</f>
        <v>0.048620650530164164</v>
      </c>
      <c r="I18" s="3">
        <v>38653</v>
      </c>
      <c r="J18" s="1">
        <v>17.08</v>
      </c>
      <c r="K18" s="34">
        <v>17.1</v>
      </c>
      <c r="L18" s="35">
        <f t="shared" si="0"/>
      </c>
      <c r="O18" s="3">
        <v>38653</v>
      </c>
      <c r="P18" s="1">
        <v>3.9</v>
      </c>
      <c r="Q18" s="34">
        <v>3.9</v>
      </c>
      <c r="R18" s="36">
        <f t="shared" si="1"/>
        <v>3.9</v>
      </c>
    </row>
    <row r="19" spans="1:18" ht="12.75">
      <c r="A19" s="244"/>
      <c r="B19" s="206"/>
      <c r="C19" s="207"/>
      <c r="D19" s="213"/>
      <c r="E19" s="206"/>
      <c r="F19" s="207"/>
      <c r="I19" s="3">
        <v>38646</v>
      </c>
      <c r="J19" s="1">
        <v>17.23</v>
      </c>
      <c r="K19" s="34">
        <v>17.2</v>
      </c>
      <c r="L19" s="35">
        <f t="shared" si="0"/>
      </c>
      <c r="O19" s="3">
        <v>38646</v>
      </c>
      <c r="P19" s="1">
        <v>4.09</v>
      </c>
      <c r="Q19" s="34">
        <v>4.1</v>
      </c>
      <c r="R19" s="36">
        <f t="shared" si="1"/>
        <v>4.1</v>
      </c>
    </row>
    <row r="20" spans="1:18" ht="12.75">
      <c r="A20" s="244"/>
      <c r="B20" s="274" t="s">
        <v>35</v>
      </c>
      <c r="C20" s="275"/>
      <c r="D20" s="213"/>
      <c r="E20" s="274" t="s">
        <v>35</v>
      </c>
      <c r="F20" s="275"/>
      <c r="I20" s="3">
        <v>38639</v>
      </c>
      <c r="J20" s="1">
        <v>17.5</v>
      </c>
      <c r="K20" s="34">
        <v>17.5</v>
      </c>
      <c r="L20" s="35">
        <f t="shared" si="0"/>
      </c>
      <c r="O20" s="3">
        <v>38639</v>
      </c>
      <c r="P20" s="1">
        <v>4.05</v>
      </c>
      <c r="Q20" s="34">
        <v>4.1</v>
      </c>
      <c r="R20" s="36">
        <f t="shared" si="1"/>
        <v>4.1</v>
      </c>
    </row>
    <row r="21" spans="1:18" ht="12.75">
      <c r="A21" s="244"/>
      <c r="B21" s="23" t="s">
        <v>32</v>
      </c>
      <c r="C21" s="24">
        <f>C15-C18</f>
        <v>0.14788736287089774</v>
      </c>
      <c r="D21" s="213"/>
      <c r="E21" s="23" t="s">
        <v>32</v>
      </c>
      <c r="F21" s="24">
        <f>F15-F18</f>
        <v>0.7513793494698359</v>
      </c>
      <c r="I21" s="3">
        <v>38632</v>
      </c>
      <c r="J21" s="1">
        <v>17.93</v>
      </c>
      <c r="K21" s="34">
        <v>17.9</v>
      </c>
      <c r="L21" s="35">
        <f t="shared" si="0"/>
      </c>
      <c r="O21" s="3">
        <v>38632</v>
      </c>
      <c r="P21" s="1">
        <v>4.24</v>
      </c>
      <c r="Q21" s="34">
        <v>4.2</v>
      </c>
      <c r="R21" s="36">
        <f t="shared" si="1"/>
        <v>4.2</v>
      </c>
    </row>
    <row r="22" spans="1:18" ht="13.5" thickBot="1">
      <c r="A22" s="244"/>
      <c r="B22" s="41" t="s">
        <v>33</v>
      </c>
      <c r="C22" s="42">
        <f>C15+C18</f>
        <v>0.24442032943679456</v>
      </c>
      <c r="D22" s="213"/>
      <c r="E22" s="41" t="s">
        <v>33</v>
      </c>
      <c r="F22" s="42">
        <f>F15+F18</f>
        <v>0.8486206505301642</v>
      </c>
      <c r="I22" s="3">
        <v>38625</v>
      </c>
      <c r="J22" s="1">
        <v>18.16</v>
      </c>
      <c r="K22" s="34">
        <v>18.2</v>
      </c>
      <c r="L22" s="35">
        <f t="shared" si="0"/>
      </c>
      <c r="O22" s="3">
        <v>38625</v>
      </c>
      <c r="P22" s="1">
        <v>4.36</v>
      </c>
      <c r="Q22" s="34">
        <v>4.4</v>
      </c>
      <c r="R22" s="36">
        <f t="shared" si="1"/>
        <v>4.4</v>
      </c>
    </row>
    <row r="23" spans="1:18" ht="15" customHeight="1">
      <c r="A23" s="244"/>
      <c r="B23" s="268" t="s">
        <v>108</v>
      </c>
      <c r="C23" s="269"/>
      <c r="D23" s="213"/>
      <c r="E23" s="268" t="s">
        <v>107</v>
      </c>
      <c r="F23" s="269"/>
      <c r="I23" s="3">
        <v>38618</v>
      </c>
      <c r="J23" s="1">
        <v>18.3</v>
      </c>
      <c r="K23" s="34">
        <v>18.3</v>
      </c>
      <c r="L23" s="35">
        <f t="shared" si="0"/>
      </c>
      <c r="O23" s="3">
        <v>38618</v>
      </c>
      <c r="P23" s="1">
        <v>4.46</v>
      </c>
      <c r="Q23" s="34">
        <v>4.5</v>
      </c>
      <c r="R23" s="36">
        <f t="shared" si="1"/>
        <v>4.5</v>
      </c>
    </row>
    <row r="24" spans="1:18" ht="15.75" customHeight="1" thickBot="1">
      <c r="A24" s="244"/>
      <c r="B24" s="270"/>
      <c r="C24" s="271"/>
      <c r="D24" s="213"/>
      <c r="E24" s="270"/>
      <c r="F24" s="271"/>
      <c r="I24" s="3">
        <v>38611</v>
      </c>
      <c r="J24" s="1">
        <v>18.4</v>
      </c>
      <c r="K24" s="34">
        <v>18.4</v>
      </c>
      <c r="L24" s="35">
        <f t="shared" si="0"/>
      </c>
      <c r="O24" s="3">
        <v>38611</v>
      </c>
      <c r="P24" s="1">
        <v>4.86</v>
      </c>
      <c r="Q24" s="34">
        <v>4.9</v>
      </c>
      <c r="R24" s="36">
        <f t="shared" si="1"/>
        <v>4.9</v>
      </c>
    </row>
    <row r="25" spans="1:18" ht="12.75">
      <c r="A25" s="244"/>
      <c r="B25" s="259" t="s">
        <v>110</v>
      </c>
      <c r="C25" s="260"/>
      <c r="D25" s="260"/>
      <c r="E25" s="260"/>
      <c r="F25" s="261"/>
      <c r="I25" s="3">
        <v>38604</v>
      </c>
      <c r="J25" s="1">
        <v>17.98</v>
      </c>
      <c r="K25" s="34">
        <v>18</v>
      </c>
      <c r="L25" s="35">
        <f t="shared" si="0"/>
      </c>
      <c r="O25" s="3">
        <v>38604</v>
      </c>
      <c r="P25" s="1">
        <v>4.78</v>
      </c>
      <c r="Q25" s="34">
        <v>4.8</v>
      </c>
      <c r="R25" s="36">
        <f t="shared" si="1"/>
        <v>4.8</v>
      </c>
    </row>
    <row r="26" spans="1:18" ht="12.75">
      <c r="A26" s="244"/>
      <c r="B26" s="262"/>
      <c r="C26" s="263"/>
      <c r="D26" s="263"/>
      <c r="E26" s="263"/>
      <c r="F26" s="264"/>
      <c r="I26" s="3">
        <v>38597</v>
      </c>
      <c r="J26" s="1">
        <v>17.3</v>
      </c>
      <c r="K26" s="34">
        <v>17.3</v>
      </c>
      <c r="L26" s="35">
        <f t="shared" si="0"/>
      </c>
      <c r="O26" s="3">
        <v>38597</v>
      </c>
      <c r="P26" s="1">
        <v>4.99</v>
      </c>
      <c r="Q26" s="34">
        <v>5</v>
      </c>
      <c r="R26" s="36">
        <f t="shared" si="1"/>
        <v>5</v>
      </c>
    </row>
    <row r="27" spans="1:18" ht="12.75">
      <c r="A27" s="244"/>
      <c r="B27" s="262"/>
      <c r="C27" s="263"/>
      <c r="D27" s="263"/>
      <c r="E27" s="263"/>
      <c r="F27" s="264"/>
      <c r="I27" s="3">
        <v>38590</v>
      </c>
      <c r="J27" s="1">
        <v>17.88</v>
      </c>
      <c r="K27" s="34">
        <v>17.9</v>
      </c>
      <c r="L27" s="35">
        <f t="shared" si="0"/>
      </c>
      <c r="O27" s="3">
        <v>38590</v>
      </c>
      <c r="P27" s="1">
        <v>4.87</v>
      </c>
      <c r="Q27" s="34">
        <v>4.9</v>
      </c>
      <c r="R27" s="36">
        <f t="shared" si="1"/>
        <v>4.9</v>
      </c>
    </row>
    <row r="28" spans="1:18" ht="13.5" thickBot="1">
      <c r="A28" s="244"/>
      <c r="B28" s="265"/>
      <c r="C28" s="266"/>
      <c r="D28" s="266"/>
      <c r="E28" s="266"/>
      <c r="F28" s="267"/>
      <c r="I28" s="3">
        <v>38583</v>
      </c>
      <c r="J28" s="1">
        <v>17.81</v>
      </c>
      <c r="K28" s="34">
        <v>17.8</v>
      </c>
      <c r="L28" s="35">
        <f t="shared" si="0"/>
      </c>
      <c r="O28" s="3">
        <v>38583</v>
      </c>
      <c r="P28" s="1">
        <v>4.95</v>
      </c>
      <c r="Q28" s="34">
        <v>5</v>
      </c>
      <c r="R28" s="36">
        <f t="shared" si="1"/>
        <v>5</v>
      </c>
    </row>
    <row r="29" spans="1:18" ht="13.5" thickBot="1">
      <c r="A29" s="244"/>
      <c r="B29" s="195"/>
      <c r="C29" s="196"/>
      <c r="D29" s="196"/>
      <c r="E29" s="196"/>
      <c r="F29" s="197"/>
      <c r="I29" s="3">
        <v>38576</v>
      </c>
      <c r="J29" s="1">
        <v>19.39</v>
      </c>
      <c r="K29" s="34">
        <v>19.4</v>
      </c>
      <c r="L29" s="35">
        <f t="shared" si="0"/>
      </c>
      <c r="O29" s="3">
        <v>38576</v>
      </c>
      <c r="P29" s="1">
        <v>4.66</v>
      </c>
      <c r="Q29" s="34">
        <v>4.7</v>
      </c>
      <c r="R29" s="36">
        <f t="shared" si="1"/>
        <v>4.7</v>
      </c>
    </row>
    <row r="30" spans="1:18" ht="12.75">
      <c r="A30" s="244"/>
      <c r="B30" s="254" t="s">
        <v>103</v>
      </c>
      <c r="C30" s="255"/>
      <c r="D30" s="258"/>
      <c r="E30" s="254" t="s">
        <v>104</v>
      </c>
      <c r="F30" s="255"/>
      <c r="G30" s="47"/>
      <c r="I30" s="3">
        <v>38569</v>
      </c>
      <c r="J30" s="1">
        <v>19.25</v>
      </c>
      <c r="K30" s="34">
        <v>19.3</v>
      </c>
      <c r="L30" s="35">
        <f t="shared" si="0"/>
      </c>
      <c r="O30" s="3">
        <v>38569</v>
      </c>
      <c r="P30" s="1">
        <v>4.75</v>
      </c>
      <c r="Q30" s="34">
        <v>4.8</v>
      </c>
      <c r="R30" s="36">
        <f t="shared" si="1"/>
        <v>4.8</v>
      </c>
    </row>
    <row r="31" spans="2:18" ht="13.5" thickBot="1">
      <c r="B31" s="256" t="s">
        <v>105</v>
      </c>
      <c r="C31" s="257"/>
      <c r="D31" s="258"/>
      <c r="E31" s="256" t="s">
        <v>106</v>
      </c>
      <c r="F31" s="257"/>
      <c r="I31" s="3">
        <v>38562</v>
      </c>
      <c r="J31" s="1">
        <v>19.39</v>
      </c>
      <c r="K31" s="34">
        <v>19.4</v>
      </c>
      <c r="L31" s="35">
        <f t="shared" si="0"/>
      </c>
      <c r="O31" s="3">
        <v>38562</v>
      </c>
      <c r="P31" s="1">
        <v>5.37</v>
      </c>
      <c r="Q31" s="34">
        <v>5.4</v>
      </c>
      <c r="R31" s="36">
        <f t="shared" si="1"/>
        <v>5.4</v>
      </c>
    </row>
    <row r="32" spans="2:18" ht="13.5" thickBot="1">
      <c r="B32" s="179"/>
      <c r="C32" s="180"/>
      <c r="D32" s="180"/>
      <c r="E32" s="180"/>
      <c r="F32" s="181"/>
      <c r="I32" s="3">
        <v>38555</v>
      </c>
      <c r="J32" s="1">
        <v>19.82</v>
      </c>
      <c r="K32" s="34">
        <v>19.8</v>
      </c>
      <c r="L32" s="35">
        <f t="shared" si="0"/>
      </c>
      <c r="O32" s="3">
        <v>38555</v>
      </c>
      <c r="P32" s="1">
        <v>5.51</v>
      </c>
      <c r="Q32" s="34">
        <v>5.5</v>
      </c>
      <c r="R32" s="36">
        <f t="shared" si="1"/>
        <v>5.5</v>
      </c>
    </row>
    <row r="33" spans="9:18" ht="12.75">
      <c r="I33" s="3">
        <v>38548</v>
      </c>
      <c r="J33" s="1">
        <v>19.29</v>
      </c>
      <c r="K33" s="34">
        <v>19.3</v>
      </c>
      <c r="L33" s="35">
        <f t="shared" si="0"/>
      </c>
      <c r="O33" s="3">
        <v>38548</v>
      </c>
      <c r="P33" s="1">
        <v>5.4</v>
      </c>
      <c r="Q33" s="34">
        <v>5.4</v>
      </c>
      <c r="R33" s="36">
        <f t="shared" si="1"/>
        <v>5.4</v>
      </c>
    </row>
    <row r="34" spans="9:18" ht="12.75">
      <c r="I34" s="3">
        <v>38541</v>
      </c>
      <c r="J34" s="1">
        <v>18.77</v>
      </c>
      <c r="K34" s="34">
        <v>18.8</v>
      </c>
      <c r="L34" s="35">
        <f t="shared" si="0"/>
      </c>
      <c r="O34" s="3">
        <v>38541</v>
      </c>
      <c r="P34" s="1">
        <v>5.31</v>
      </c>
      <c r="Q34" s="34">
        <v>5.3</v>
      </c>
      <c r="R34" s="36">
        <f t="shared" si="1"/>
        <v>5.3</v>
      </c>
    </row>
    <row r="35" spans="9:18" ht="12.75">
      <c r="I35" s="3">
        <v>38534</v>
      </c>
      <c r="J35" s="1">
        <v>19.3</v>
      </c>
      <c r="K35" s="34">
        <v>19.3</v>
      </c>
      <c r="L35" s="35">
        <f t="shared" si="0"/>
      </c>
      <c r="O35" s="3">
        <v>38534</v>
      </c>
      <c r="P35" s="1">
        <v>5.48</v>
      </c>
      <c r="Q35" s="34">
        <v>5.5</v>
      </c>
      <c r="R35" s="36">
        <f t="shared" si="1"/>
        <v>5.5</v>
      </c>
    </row>
    <row r="36" spans="9:18" ht="12.75">
      <c r="I36" s="3">
        <v>38527</v>
      </c>
      <c r="J36" s="1">
        <v>19.43</v>
      </c>
      <c r="K36" s="34">
        <v>19.4</v>
      </c>
      <c r="L36" s="35">
        <f t="shared" si="0"/>
      </c>
      <c r="O36" s="3">
        <v>38527</v>
      </c>
      <c r="P36" s="1">
        <v>5.58</v>
      </c>
      <c r="Q36" s="34">
        <v>5.6</v>
      </c>
      <c r="R36" s="36">
        <f t="shared" si="1"/>
        <v>5.6</v>
      </c>
    </row>
    <row r="37" spans="9:18" ht="12.75">
      <c r="I37" s="3">
        <v>38520</v>
      </c>
      <c r="J37" s="1">
        <v>19.19</v>
      </c>
      <c r="K37" s="34">
        <v>19.2</v>
      </c>
      <c r="L37" s="35">
        <f t="shared" si="0"/>
      </c>
      <c r="O37" s="3">
        <v>38520</v>
      </c>
      <c r="P37" s="1">
        <v>5.25</v>
      </c>
      <c r="Q37" s="34">
        <v>5.3</v>
      </c>
      <c r="R37" s="36">
        <f t="shared" si="1"/>
        <v>5.3</v>
      </c>
    </row>
    <row r="38" spans="9:18" ht="12.75">
      <c r="I38" s="3">
        <v>38513</v>
      </c>
      <c r="J38" s="1">
        <v>19.37</v>
      </c>
      <c r="K38" s="34">
        <v>19.4</v>
      </c>
      <c r="L38" s="35">
        <f t="shared" si="0"/>
      </c>
      <c r="O38" s="3">
        <v>38513</v>
      </c>
      <c r="P38" s="1">
        <v>5.2</v>
      </c>
      <c r="Q38" s="34">
        <v>5.2</v>
      </c>
      <c r="R38" s="36">
        <f t="shared" si="1"/>
        <v>5.2</v>
      </c>
    </row>
    <row r="39" spans="9:18" ht="12.75">
      <c r="I39" s="3">
        <v>38506</v>
      </c>
      <c r="J39" s="1">
        <v>19.61</v>
      </c>
      <c r="K39" s="34">
        <v>19.6</v>
      </c>
      <c r="L39" s="35">
        <f t="shared" si="0"/>
      </c>
      <c r="O39" s="3">
        <v>38506</v>
      </c>
      <c r="P39" s="1">
        <v>5.25</v>
      </c>
      <c r="Q39" s="34">
        <v>5.3</v>
      </c>
      <c r="R39" s="36">
        <f t="shared" si="1"/>
        <v>5.3</v>
      </c>
    </row>
    <row r="40" spans="9:18" ht="12.75">
      <c r="I40" s="3">
        <v>38499</v>
      </c>
      <c r="J40" s="1">
        <v>19.35</v>
      </c>
      <c r="K40" s="34">
        <v>19.4</v>
      </c>
      <c r="L40" s="35">
        <f t="shared" si="0"/>
      </c>
      <c r="O40" s="3">
        <v>38499</v>
      </c>
      <c r="P40" s="1">
        <v>4.81</v>
      </c>
      <c r="Q40" s="34">
        <v>4.8</v>
      </c>
      <c r="R40" s="36">
        <f t="shared" si="1"/>
        <v>4.8</v>
      </c>
    </row>
    <row r="41" spans="9:18" ht="12.75">
      <c r="I41" s="3">
        <v>38492</v>
      </c>
      <c r="J41" s="1">
        <v>18.86</v>
      </c>
      <c r="K41" s="34">
        <v>18.9</v>
      </c>
      <c r="L41" s="35">
        <f t="shared" si="0"/>
      </c>
      <c r="O41" s="3">
        <v>38492</v>
      </c>
      <c r="P41" s="1">
        <v>4.24</v>
      </c>
      <c r="Q41" s="34">
        <v>4.2</v>
      </c>
      <c r="R41" s="36">
        <f t="shared" si="1"/>
        <v>4.2</v>
      </c>
    </row>
    <row r="42" spans="9:18" ht="12.75">
      <c r="I42" s="3">
        <v>38485</v>
      </c>
      <c r="J42" s="1">
        <v>18</v>
      </c>
      <c r="K42" s="34">
        <v>18</v>
      </c>
      <c r="L42" s="35">
        <f t="shared" si="0"/>
      </c>
      <c r="O42" s="3">
        <v>38485</v>
      </c>
      <c r="P42" s="1">
        <v>4.19</v>
      </c>
      <c r="Q42" s="34">
        <v>4.2</v>
      </c>
      <c r="R42" s="36">
        <f t="shared" si="1"/>
        <v>4.2</v>
      </c>
    </row>
    <row r="43" spans="9:18" ht="12.75">
      <c r="I43" s="3">
        <v>38478</v>
      </c>
      <c r="J43" s="1">
        <v>17.24</v>
      </c>
      <c r="K43" s="34">
        <v>17.2</v>
      </c>
      <c r="L43" s="35">
        <f t="shared" si="0"/>
      </c>
      <c r="O43" s="3">
        <v>38478</v>
      </c>
      <c r="P43" s="1">
        <v>4</v>
      </c>
      <c r="Q43" s="34">
        <v>4</v>
      </c>
      <c r="R43" s="36">
        <f t="shared" si="1"/>
        <v>4</v>
      </c>
    </row>
    <row r="44" spans="9:18" ht="12.75">
      <c r="I44" s="3">
        <v>38471</v>
      </c>
      <c r="J44" s="1">
        <v>17.46</v>
      </c>
      <c r="K44" s="34">
        <v>17.5</v>
      </c>
      <c r="L44" s="35">
        <f t="shared" si="0"/>
      </c>
      <c r="O44" s="3">
        <v>38471</v>
      </c>
      <c r="P44" s="1">
        <v>4.8</v>
      </c>
      <c r="Q44" s="34">
        <v>4.8</v>
      </c>
      <c r="R44" s="36">
        <f t="shared" si="1"/>
        <v>4.8</v>
      </c>
    </row>
    <row r="45" spans="9:18" ht="12.75">
      <c r="I45" s="3">
        <v>38464</v>
      </c>
      <c r="J45" s="1">
        <v>17.17</v>
      </c>
      <c r="K45" s="34">
        <v>17.2</v>
      </c>
      <c r="L45" s="35">
        <f t="shared" si="0"/>
      </c>
      <c r="O45" s="3">
        <v>38464</v>
      </c>
      <c r="P45" s="1">
        <v>4.48</v>
      </c>
      <c r="Q45" s="34">
        <v>4.5</v>
      </c>
      <c r="R45" s="36">
        <f t="shared" si="1"/>
        <v>4.5</v>
      </c>
    </row>
    <row r="46" spans="9:18" ht="12.75">
      <c r="I46" s="3">
        <v>38457</v>
      </c>
      <c r="J46" s="1">
        <v>18</v>
      </c>
      <c r="K46" s="34">
        <v>18</v>
      </c>
      <c r="L46" s="35">
        <f t="shared" si="0"/>
      </c>
      <c r="O46" s="3">
        <v>38457</v>
      </c>
      <c r="P46" s="1">
        <v>5.05</v>
      </c>
      <c r="Q46" s="34">
        <v>5.1</v>
      </c>
      <c r="R46" s="36">
        <f t="shared" si="1"/>
        <v>5.1</v>
      </c>
    </row>
    <row r="47" spans="9:18" ht="12.75">
      <c r="I47" s="3">
        <v>38450</v>
      </c>
      <c r="J47" s="1">
        <v>17.66</v>
      </c>
      <c r="K47" s="34">
        <v>17.7</v>
      </c>
      <c r="L47" s="35">
        <f t="shared" si="0"/>
      </c>
      <c r="O47" s="3">
        <v>38450</v>
      </c>
      <c r="P47" s="1">
        <v>5.04</v>
      </c>
      <c r="Q47" s="34">
        <v>5</v>
      </c>
      <c r="R47" s="36">
        <f t="shared" si="1"/>
        <v>5</v>
      </c>
    </row>
    <row r="48" spans="9:18" ht="12.75">
      <c r="I48" s="3">
        <v>38443</v>
      </c>
      <c r="J48" s="1">
        <v>18.02</v>
      </c>
      <c r="K48" s="34">
        <v>18</v>
      </c>
      <c r="L48" s="35">
        <f t="shared" si="0"/>
      </c>
      <c r="O48" s="3">
        <v>38443</v>
      </c>
      <c r="P48" s="1">
        <v>5.21</v>
      </c>
      <c r="Q48" s="34">
        <v>5.2</v>
      </c>
      <c r="R48" s="36">
        <f t="shared" si="1"/>
        <v>5.2</v>
      </c>
    </row>
    <row r="49" spans="9:18" ht="12.75">
      <c r="I49" s="3">
        <v>38436</v>
      </c>
      <c r="J49" s="1">
        <v>17.77</v>
      </c>
      <c r="K49" s="34">
        <v>17.8</v>
      </c>
      <c r="L49" s="35">
        <f t="shared" si="0"/>
      </c>
      <c r="O49" s="3">
        <v>38436</v>
      </c>
      <c r="P49" s="1">
        <v>5.45</v>
      </c>
      <c r="Q49" s="34">
        <v>5.5</v>
      </c>
      <c r="R49" s="36">
        <f t="shared" si="1"/>
        <v>5.5</v>
      </c>
    </row>
    <row r="50" spans="9:18" ht="12.75">
      <c r="I50" s="3">
        <v>38429</v>
      </c>
      <c r="J50" s="1">
        <v>18.48</v>
      </c>
      <c r="K50" s="34">
        <v>18.5</v>
      </c>
      <c r="L50" s="35">
        <f t="shared" si="0"/>
      </c>
      <c r="O50" s="3">
        <v>38429</v>
      </c>
      <c r="P50" s="1">
        <v>5.5</v>
      </c>
      <c r="Q50" s="34">
        <v>5.5</v>
      </c>
      <c r="R50" s="36">
        <f t="shared" si="1"/>
        <v>5.5</v>
      </c>
    </row>
    <row r="51" spans="9:18" ht="12.75">
      <c r="I51" s="3">
        <v>38422</v>
      </c>
      <c r="J51" s="1">
        <v>18.28</v>
      </c>
      <c r="K51" s="34">
        <v>18.3</v>
      </c>
      <c r="L51" s="35">
        <f t="shared" si="0"/>
      </c>
      <c r="O51" s="3">
        <v>38422</v>
      </c>
      <c r="P51" s="1">
        <v>6</v>
      </c>
      <c r="Q51" s="34">
        <v>6</v>
      </c>
      <c r="R51" s="36">
        <f t="shared" si="1"/>
        <v>6</v>
      </c>
    </row>
    <row r="52" spans="9:18" ht="12.75">
      <c r="I52" s="3">
        <v>38415</v>
      </c>
      <c r="J52" s="1">
        <v>17.2</v>
      </c>
      <c r="K52" s="34">
        <v>17.2</v>
      </c>
      <c r="L52" s="35">
        <f t="shared" si="0"/>
      </c>
      <c r="O52" s="3">
        <v>38415</v>
      </c>
      <c r="P52" s="1">
        <v>5.67</v>
      </c>
      <c r="Q52" s="34">
        <v>5.7</v>
      </c>
      <c r="R52" s="36">
        <f t="shared" si="1"/>
        <v>5.7</v>
      </c>
    </row>
    <row r="53" spans="9:18" ht="12.75">
      <c r="I53" s="3">
        <v>38408</v>
      </c>
      <c r="J53" s="1">
        <v>17.16</v>
      </c>
      <c r="K53" s="34">
        <v>17.2</v>
      </c>
      <c r="L53" s="35">
        <f t="shared" si="0"/>
      </c>
      <c r="O53" s="3">
        <v>38408</v>
      </c>
      <c r="P53" s="1">
        <v>5.85</v>
      </c>
      <c r="Q53" s="34">
        <v>5.9</v>
      </c>
      <c r="R53" s="36">
        <f t="shared" si="1"/>
        <v>5.9</v>
      </c>
    </row>
    <row r="54" spans="9:18" ht="12.75">
      <c r="I54" s="3">
        <v>38401</v>
      </c>
      <c r="J54" s="1">
        <v>17.71</v>
      </c>
      <c r="K54" s="34">
        <v>17.7</v>
      </c>
      <c r="L54" s="35">
        <f t="shared" si="0"/>
      </c>
      <c r="O54" s="3">
        <v>38401</v>
      </c>
      <c r="P54" s="1">
        <v>6.06</v>
      </c>
      <c r="Q54" s="34">
        <v>6.1</v>
      </c>
      <c r="R54" s="36">
        <f t="shared" si="1"/>
        <v>6.1</v>
      </c>
    </row>
    <row r="55" spans="9:18" ht="12.75">
      <c r="I55" s="3">
        <v>38394</v>
      </c>
      <c r="J55" s="1">
        <v>18</v>
      </c>
      <c r="K55" s="34">
        <v>18</v>
      </c>
      <c r="L55" s="35">
        <f t="shared" si="0"/>
      </c>
      <c r="O55" s="3">
        <v>38394</v>
      </c>
      <c r="P55" s="1">
        <v>6.1</v>
      </c>
      <c r="Q55" s="34">
        <v>6.1</v>
      </c>
      <c r="R55" s="36">
        <f t="shared" si="1"/>
        <v>6.1</v>
      </c>
    </row>
    <row r="56" spans="9:18" ht="12.75">
      <c r="I56" s="3">
        <v>38387</v>
      </c>
      <c r="J56" s="1">
        <v>18.15</v>
      </c>
      <c r="K56" s="34">
        <v>18.2</v>
      </c>
      <c r="L56" s="35">
        <f t="shared" si="0"/>
      </c>
      <c r="O56" s="3">
        <v>38387</v>
      </c>
      <c r="P56" s="1">
        <v>6.49</v>
      </c>
      <c r="Q56" s="34">
        <v>6.5</v>
      </c>
      <c r="R56" s="36">
        <f t="shared" si="1"/>
        <v>6.5</v>
      </c>
    </row>
    <row r="57" spans="9:18" ht="12.75">
      <c r="I57" s="3">
        <v>38380</v>
      </c>
      <c r="J57" s="1">
        <v>18.16</v>
      </c>
      <c r="K57" s="34">
        <v>18.2</v>
      </c>
      <c r="L57" s="35">
        <f t="shared" si="0"/>
      </c>
      <c r="O57" s="3">
        <v>38380</v>
      </c>
      <c r="P57" s="1">
        <v>7.18</v>
      </c>
      <c r="Q57" s="34">
        <v>7.2</v>
      </c>
      <c r="R57" s="36">
        <f t="shared" si="1"/>
        <v>7.2</v>
      </c>
    </row>
    <row r="58" spans="9:18" ht="12.75">
      <c r="I58" s="3">
        <v>38373</v>
      </c>
      <c r="J58" s="1">
        <v>18.75</v>
      </c>
      <c r="K58" s="34">
        <v>18.8</v>
      </c>
      <c r="L58" s="35">
        <f t="shared" si="0"/>
      </c>
      <c r="O58" s="3">
        <v>38373</v>
      </c>
      <c r="P58" s="1">
        <v>7.19</v>
      </c>
      <c r="Q58" s="34">
        <v>7.2</v>
      </c>
      <c r="R58" s="36">
        <f t="shared" si="1"/>
        <v>7.2</v>
      </c>
    </row>
    <row r="59" spans="9:18" ht="12.75">
      <c r="I59" s="3">
        <v>38366</v>
      </c>
      <c r="J59" s="1">
        <v>18.66</v>
      </c>
      <c r="K59" s="34">
        <v>18.7</v>
      </c>
      <c r="L59" s="35">
        <f t="shared" si="0"/>
      </c>
      <c r="O59" s="3">
        <v>38366</v>
      </c>
      <c r="P59" s="1">
        <v>7.72</v>
      </c>
      <c r="Q59" s="34">
        <v>7.7</v>
      </c>
      <c r="R59" s="36">
        <f t="shared" si="1"/>
        <v>7.7</v>
      </c>
    </row>
    <row r="60" spans="9:18" ht="12.75">
      <c r="I60" s="3">
        <v>38359</v>
      </c>
      <c r="J60" s="1">
        <v>19.42</v>
      </c>
      <c r="K60" s="34">
        <v>19.4</v>
      </c>
      <c r="L60" s="35">
        <f t="shared" si="0"/>
      </c>
      <c r="O60" s="3">
        <v>38359</v>
      </c>
      <c r="P60" s="1">
        <v>8.59</v>
      </c>
      <c r="Q60" s="34">
        <v>8.6</v>
      </c>
      <c r="R60" s="36">
        <f t="shared" si="1"/>
        <v>8.6</v>
      </c>
    </row>
    <row r="61" spans="9:18" ht="12.75">
      <c r="I61" s="3">
        <v>38352</v>
      </c>
      <c r="J61" s="1">
        <v>19.455</v>
      </c>
      <c r="K61" s="34">
        <v>19.5</v>
      </c>
      <c r="L61" s="35">
        <f t="shared" si="0"/>
      </c>
      <c r="O61" s="3">
        <v>38352</v>
      </c>
      <c r="P61" s="1">
        <v>8.13</v>
      </c>
      <c r="Q61" s="34">
        <v>8.1</v>
      </c>
      <c r="R61" s="36">
        <f t="shared" si="1"/>
        <v>8.1</v>
      </c>
    </row>
    <row r="62" spans="9:18" ht="12.75">
      <c r="I62" s="3">
        <v>38345</v>
      </c>
      <c r="J62" s="1">
        <v>19.105</v>
      </c>
      <c r="K62" s="34">
        <v>19.1</v>
      </c>
      <c r="L62" s="35">
        <f t="shared" si="0"/>
      </c>
      <c r="O62" s="3">
        <v>38345</v>
      </c>
      <c r="P62" s="1">
        <v>8.12</v>
      </c>
      <c r="Q62" s="34">
        <v>8.1</v>
      </c>
      <c r="R62" s="36">
        <f t="shared" si="1"/>
        <v>8.1</v>
      </c>
    </row>
    <row r="63" spans="9:18" ht="12.75">
      <c r="I63" s="3">
        <v>38338</v>
      </c>
      <c r="J63" s="1">
        <v>19.49</v>
      </c>
      <c r="K63" s="34">
        <v>19.5</v>
      </c>
      <c r="L63" s="35">
        <f t="shared" si="0"/>
      </c>
      <c r="O63" s="3">
        <v>38338</v>
      </c>
      <c r="P63" s="1">
        <v>8.44</v>
      </c>
      <c r="Q63" s="34">
        <v>8.4</v>
      </c>
      <c r="R63" s="36">
        <f t="shared" si="1"/>
        <v>8.4</v>
      </c>
    </row>
    <row r="64" spans="9:18" ht="12.75">
      <c r="I64" s="3">
        <v>38331</v>
      </c>
      <c r="J64" s="1">
        <v>19.51</v>
      </c>
      <c r="K64" s="34">
        <v>19.5</v>
      </c>
      <c r="L64" s="35">
        <f t="shared" si="0"/>
      </c>
      <c r="O64" s="3">
        <v>38331</v>
      </c>
      <c r="P64" s="1">
        <v>8.9</v>
      </c>
      <c r="Q64" s="34">
        <v>8.9</v>
      </c>
      <c r="R64" s="36">
        <f t="shared" si="1"/>
        <v>8.9</v>
      </c>
    </row>
    <row r="65" spans="9:18" ht="12.75">
      <c r="I65" s="3">
        <v>38324</v>
      </c>
      <c r="J65" s="1">
        <v>19.2</v>
      </c>
      <c r="K65" s="34">
        <v>19.2</v>
      </c>
      <c r="L65" s="35">
        <f t="shared" si="0"/>
      </c>
      <c r="O65" s="3">
        <v>38324</v>
      </c>
      <c r="P65" s="1">
        <v>8.9</v>
      </c>
      <c r="Q65" s="34">
        <v>8.9</v>
      </c>
      <c r="R65" s="36">
        <f t="shared" si="1"/>
        <v>8.9</v>
      </c>
    </row>
    <row r="66" spans="9:18" ht="12.75">
      <c r="I66" s="3">
        <v>38317</v>
      </c>
      <c r="J66" s="1">
        <v>18.87</v>
      </c>
      <c r="K66" s="34">
        <v>18.9</v>
      </c>
      <c r="L66" s="35">
        <f t="shared" si="0"/>
      </c>
      <c r="O66" s="3">
        <v>38317</v>
      </c>
      <c r="P66" s="1">
        <v>8.77</v>
      </c>
      <c r="Q66" s="34">
        <v>8.8</v>
      </c>
      <c r="R66" s="36">
        <f t="shared" si="1"/>
        <v>8.8</v>
      </c>
    </row>
    <row r="67" spans="9:18" ht="12.75">
      <c r="I67" s="3">
        <v>38310</v>
      </c>
      <c r="J67" s="1">
        <v>19.13</v>
      </c>
      <c r="K67" s="34">
        <v>19.1</v>
      </c>
      <c r="L67" s="35">
        <f t="shared" si="0"/>
      </c>
      <c r="O67" s="3">
        <v>38310</v>
      </c>
      <c r="P67" s="1">
        <v>8.99</v>
      </c>
      <c r="Q67" s="34">
        <v>9</v>
      </c>
      <c r="R67" s="36">
        <f t="shared" si="1"/>
        <v>9</v>
      </c>
    </row>
    <row r="68" spans="9:18" ht="12.75">
      <c r="I68" s="3">
        <v>38303</v>
      </c>
      <c r="J68" s="1">
        <v>19.97</v>
      </c>
      <c r="K68" s="34">
        <v>20</v>
      </c>
      <c r="L68" s="35">
        <f t="shared" si="0"/>
      </c>
      <c r="O68" s="3">
        <v>38303</v>
      </c>
      <c r="P68" s="1">
        <v>9.08</v>
      </c>
      <c r="Q68" s="34">
        <v>9.1</v>
      </c>
      <c r="R68" s="36">
        <f t="shared" si="1"/>
        <v>9.1</v>
      </c>
    </row>
    <row r="69" spans="9:18" ht="12.75">
      <c r="I69" s="3">
        <v>38296</v>
      </c>
      <c r="J69" s="1">
        <v>19.2</v>
      </c>
      <c r="K69" s="34">
        <v>19.2</v>
      </c>
      <c r="L69" s="35">
        <f t="shared" si="0"/>
      </c>
      <c r="O69" s="3">
        <v>38296</v>
      </c>
      <c r="P69" s="1">
        <v>7.94</v>
      </c>
      <c r="Q69" s="34">
        <v>7.9</v>
      </c>
      <c r="R69" s="36">
        <f t="shared" si="1"/>
        <v>7.9</v>
      </c>
    </row>
    <row r="70" spans="9:18" ht="12.75">
      <c r="I70" s="3">
        <v>38289</v>
      </c>
      <c r="J70" s="1">
        <v>18.18</v>
      </c>
      <c r="K70" s="34">
        <v>18.2</v>
      </c>
      <c r="L70" s="35">
        <f t="shared" si="0"/>
      </c>
      <c r="O70" s="3">
        <v>38289</v>
      </c>
      <c r="P70" s="1">
        <v>7.12</v>
      </c>
      <c r="Q70" s="34">
        <v>7.1</v>
      </c>
      <c r="R70" s="36">
        <f t="shared" si="1"/>
        <v>7.1</v>
      </c>
    </row>
    <row r="71" spans="9:18" ht="12.75">
      <c r="I71" s="3">
        <v>38282</v>
      </c>
      <c r="J71" s="1">
        <v>18.54</v>
      </c>
      <c r="K71" s="34">
        <v>18.5</v>
      </c>
      <c r="L71" s="35">
        <f t="shared" si="0"/>
      </c>
      <c r="O71" s="3">
        <v>38282</v>
      </c>
      <c r="P71" s="1">
        <v>7.12</v>
      </c>
      <c r="Q71" s="34">
        <v>7.1</v>
      </c>
      <c r="R71" s="36">
        <f t="shared" si="1"/>
        <v>7.1</v>
      </c>
    </row>
    <row r="72" spans="9:18" ht="12.75">
      <c r="I72" s="3">
        <v>38275</v>
      </c>
      <c r="J72" s="1">
        <v>18.77</v>
      </c>
      <c r="K72" s="34">
        <v>18.8</v>
      </c>
      <c r="L72" s="35">
        <f t="shared" si="0"/>
      </c>
      <c r="O72" s="3">
        <v>38275</v>
      </c>
      <c r="P72" s="1">
        <v>7.36</v>
      </c>
      <c r="Q72" s="34">
        <v>7.4</v>
      </c>
      <c r="R72" s="36">
        <f t="shared" si="1"/>
        <v>7.4</v>
      </c>
    </row>
    <row r="73" spans="9:18" ht="12.75">
      <c r="I73" s="3">
        <v>38268</v>
      </c>
      <c r="J73" s="1">
        <v>19.21</v>
      </c>
      <c r="K73" s="34">
        <v>19.2</v>
      </c>
      <c r="L73" s="35">
        <f t="shared" si="0"/>
      </c>
      <c r="O73" s="3">
        <v>38268</v>
      </c>
      <c r="P73" s="1">
        <v>7.51</v>
      </c>
      <c r="Q73" s="34">
        <v>7.5</v>
      </c>
      <c r="R73" s="36">
        <f t="shared" si="1"/>
        <v>7.5</v>
      </c>
    </row>
    <row r="74" spans="9:18" ht="12.75">
      <c r="I74" s="3">
        <v>38261</v>
      </c>
      <c r="J74" s="1">
        <v>18.26</v>
      </c>
      <c r="K74" s="34">
        <v>18.3</v>
      </c>
      <c r="L74" s="35">
        <f aca="true" t="shared" si="2" ref="L74:L137">IF(K74&lt;15,K74,"")</f>
      </c>
      <c r="O74" s="3">
        <v>38261</v>
      </c>
      <c r="P74" s="1">
        <v>6.81</v>
      </c>
      <c r="Q74" s="34">
        <v>6.8</v>
      </c>
      <c r="R74" s="36">
        <f aca="true" t="shared" si="3" ref="R74:R137">IF(Q74&lt;15,Q74,"")</f>
        <v>6.8</v>
      </c>
    </row>
    <row r="75" spans="9:18" ht="12.75">
      <c r="I75" s="3">
        <v>38254</v>
      </c>
      <c r="J75" s="1">
        <v>19.04</v>
      </c>
      <c r="K75" s="34">
        <v>19</v>
      </c>
      <c r="L75" s="35">
        <f t="shared" si="2"/>
      </c>
      <c r="O75" s="3">
        <v>38254</v>
      </c>
      <c r="P75" s="1">
        <v>7.08</v>
      </c>
      <c r="Q75" s="34">
        <v>7.1</v>
      </c>
      <c r="R75" s="36">
        <f t="shared" si="3"/>
        <v>7.1</v>
      </c>
    </row>
    <row r="76" spans="9:18" ht="12.75">
      <c r="I76" s="3">
        <v>38247</v>
      </c>
      <c r="J76" s="1">
        <v>20.54</v>
      </c>
      <c r="K76" s="34">
        <v>20.5</v>
      </c>
      <c r="L76" s="35">
        <f t="shared" si="2"/>
      </c>
      <c r="O76" s="3">
        <v>38247</v>
      </c>
      <c r="P76" s="1">
        <v>7.38</v>
      </c>
      <c r="Q76" s="34">
        <v>7.4</v>
      </c>
      <c r="R76" s="36">
        <f t="shared" si="3"/>
        <v>7.4</v>
      </c>
    </row>
    <row r="77" spans="9:18" ht="12.75">
      <c r="I77" s="3">
        <v>38240</v>
      </c>
      <c r="J77" s="1">
        <v>19.02</v>
      </c>
      <c r="K77" s="34">
        <v>19</v>
      </c>
      <c r="L77" s="35">
        <f t="shared" si="2"/>
      </c>
      <c r="O77" s="3">
        <v>38240</v>
      </c>
      <c r="P77" s="1">
        <v>6.55</v>
      </c>
      <c r="Q77" s="34">
        <v>6.6</v>
      </c>
      <c r="R77" s="36">
        <f t="shared" si="3"/>
        <v>6.6</v>
      </c>
    </row>
    <row r="78" spans="9:18" ht="12.75">
      <c r="I78" s="3">
        <v>38233</v>
      </c>
      <c r="J78" s="1">
        <v>19.33</v>
      </c>
      <c r="K78" s="34">
        <v>19.3</v>
      </c>
      <c r="L78" s="35">
        <f t="shared" si="2"/>
      </c>
      <c r="O78" s="3">
        <v>38233</v>
      </c>
      <c r="P78" s="1">
        <v>7.21</v>
      </c>
      <c r="Q78" s="34">
        <v>7.2</v>
      </c>
      <c r="R78" s="36">
        <f t="shared" si="3"/>
        <v>7.2</v>
      </c>
    </row>
    <row r="79" spans="9:18" ht="12.75">
      <c r="I79" s="3">
        <v>38226</v>
      </c>
      <c r="J79" s="1">
        <v>18.94</v>
      </c>
      <c r="K79" s="34">
        <v>18.9</v>
      </c>
      <c r="L79" s="35">
        <f t="shared" si="2"/>
      </c>
      <c r="O79" s="3">
        <v>38226</v>
      </c>
      <c r="P79" s="1">
        <v>6.84</v>
      </c>
      <c r="Q79" s="34">
        <v>6.8</v>
      </c>
      <c r="R79" s="36">
        <f t="shared" si="3"/>
        <v>6.8</v>
      </c>
    </row>
    <row r="80" spans="9:18" ht="12.75">
      <c r="I80" s="3">
        <v>38219</v>
      </c>
      <c r="J80" s="1">
        <v>17.86</v>
      </c>
      <c r="K80" s="34">
        <v>17.9</v>
      </c>
      <c r="L80" s="35">
        <f t="shared" si="2"/>
      </c>
      <c r="O80" s="3">
        <v>38219</v>
      </c>
      <c r="P80" s="1">
        <v>6.48</v>
      </c>
      <c r="Q80" s="34">
        <v>6.5</v>
      </c>
      <c r="R80" s="36">
        <f t="shared" si="3"/>
        <v>6.5</v>
      </c>
    </row>
    <row r="81" spans="9:18" ht="12.75">
      <c r="I81" s="3">
        <v>38212</v>
      </c>
      <c r="J81" s="1">
        <v>19.98</v>
      </c>
      <c r="K81" s="34">
        <v>20</v>
      </c>
      <c r="L81" s="35">
        <f t="shared" si="2"/>
      </c>
      <c r="O81" s="3">
        <v>38212</v>
      </c>
      <c r="P81" s="1">
        <v>6.87</v>
      </c>
      <c r="Q81" s="34">
        <v>6.9</v>
      </c>
      <c r="R81" s="36">
        <f t="shared" si="3"/>
        <v>6.9</v>
      </c>
    </row>
    <row r="82" spans="9:18" ht="12.75">
      <c r="I82" s="3">
        <v>38205</v>
      </c>
      <c r="J82" s="1">
        <v>20.59</v>
      </c>
      <c r="K82" s="34">
        <v>20.6</v>
      </c>
      <c r="L82" s="35">
        <f t="shared" si="2"/>
      </c>
      <c r="O82" s="3">
        <v>38205</v>
      </c>
      <c r="P82" s="1">
        <v>7.43</v>
      </c>
      <c r="Q82" s="34">
        <v>7.4</v>
      </c>
      <c r="R82" s="36">
        <f t="shared" si="3"/>
        <v>7.4</v>
      </c>
    </row>
    <row r="83" spans="9:18" ht="12.75">
      <c r="I83" s="3">
        <v>38198</v>
      </c>
      <c r="J83" s="1">
        <v>20.86</v>
      </c>
      <c r="K83" s="34">
        <v>20.9</v>
      </c>
      <c r="L83" s="35">
        <f t="shared" si="2"/>
      </c>
      <c r="O83" s="3">
        <v>38198</v>
      </c>
      <c r="P83" s="1">
        <v>7.16</v>
      </c>
      <c r="Q83" s="34">
        <v>7.2</v>
      </c>
      <c r="R83" s="36">
        <f t="shared" si="3"/>
        <v>7.2</v>
      </c>
    </row>
    <row r="84" spans="9:18" ht="12.75">
      <c r="I84" s="3">
        <v>38191</v>
      </c>
      <c r="J84" s="1">
        <v>21.449</v>
      </c>
      <c r="K84" s="34">
        <v>21.4</v>
      </c>
      <c r="L84" s="35">
        <f t="shared" si="2"/>
      </c>
      <c r="O84" s="3">
        <v>38191</v>
      </c>
      <c r="P84" s="1">
        <v>6.71</v>
      </c>
      <c r="Q84" s="34">
        <v>6.7</v>
      </c>
      <c r="R84" s="36">
        <f t="shared" si="3"/>
        <v>6.7</v>
      </c>
    </row>
    <row r="85" spans="9:18" ht="12.75">
      <c r="I85" s="3">
        <v>38184</v>
      </c>
      <c r="J85" s="1">
        <v>22.16</v>
      </c>
      <c r="K85" s="34">
        <v>22.2</v>
      </c>
      <c r="L85" s="35">
        <f t="shared" si="2"/>
      </c>
      <c r="O85" s="3">
        <v>38184</v>
      </c>
      <c r="P85" s="1">
        <v>7.27</v>
      </c>
      <c r="Q85" s="34">
        <v>7.3</v>
      </c>
      <c r="R85" s="36">
        <f t="shared" si="3"/>
        <v>7.3</v>
      </c>
    </row>
    <row r="86" spans="9:18" ht="12.75">
      <c r="I86" s="3">
        <v>38177</v>
      </c>
      <c r="J86" s="1">
        <v>22.66</v>
      </c>
      <c r="K86" s="34">
        <v>22.7</v>
      </c>
      <c r="L86" s="35">
        <f t="shared" si="2"/>
      </c>
      <c r="O86" s="3">
        <v>38177</v>
      </c>
      <c r="P86" s="1">
        <v>8.03</v>
      </c>
      <c r="Q86" s="34">
        <v>8</v>
      </c>
      <c r="R86" s="36">
        <f t="shared" si="3"/>
        <v>8</v>
      </c>
    </row>
    <row r="87" spans="9:18" ht="12.75">
      <c r="I87" s="3">
        <v>38170</v>
      </c>
      <c r="J87" s="1">
        <v>23.74</v>
      </c>
      <c r="K87" s="34">
        <v>23.7</v>
      </c>
      <c r="L87" s="35">
        <f t="shared" si="2"/>
      </c>
      <c r="O87" s="3">
        <v>38170</v>
      </c>
      <c r="P87" s="1">
        <v>9.18</v>
      </c>
      <c r="Q87" s="34">
        <v>9.2</v>
      </c>
      <c r="R87" s="36">
        <f t="shared" si="3"/>
        <v>9.2</v>
      </c>
    </row>
    <row r="88" spans="9:18" ht="12.75">
      <c r="I88" s="3">
        <v>38163</v>
      </c>
      <c r="J88" s="1">
        <v>23.57</v>
      </c>
      <c r="K88" s="34">
        <v>23.6</v>
      </c>
      <c r="L88" s="35">
        <f t="shared" si="2"/>
      </c>
      <c r="O88" s="3">
        <v>38163</v>
      </c>
      <c r="P88" s="1">
        <v>8.99</v>
      </c>
      <c r="Q88" s="34">
        <v>9</v>
      </c>
      <c r="R88" s="36">
        <f t="shared" si="3"/>
        <v>9</v>
      </c>
    </row>
    <row r="89" spans="9:18" ht="12.75">
      <c r="I89" s="3">
        <v>38156</v>
      </c>
      <c r="J89" s="1">
        <v>23.53</v>
      </c>
      <c r="K89" s="34">
        <v>23.5</v>
      </c>
      <c r="L89" s="35">
        <f t="shared" si="2"/>
      </c>
      <c r="O89" s="3">
        <v>38156</v>
      </c>
      <c r="P89" s="1">
        <v>9.8</v>
      </c>
      <c r="Q89" s="34">
        <v>9.8</v>
      </c>
      <c r="R89" s="36">
        <f t="shared" si="3"/>
        <v>9.8</v>
      </c>
    </row>
    <row r="90" spans="9:18" ht="12.75">
      <c r="I90" s="3">
        <v>38149</v>
      </c>
      <c r="J90" s="1">
        <v>23.04</v>
      </c>
      <c r="K90" s="34">
        <v>23</v>
      </c>
      <c r="L90" s="35">
        <f t="shared" si="2"/>
      </c>
      <c r="O90" s="3">
        <v>38149</v>
      </c>
      <c r="P90" s="1">
        <v>10.36</v>
      </c>
      <c r="Q90" s="34">
        <v>10.4</v>
      </c>
      <c r="R90" s="36">
        <f t="shared" si="3"/>
        <v>10.4</v>
      </c>
    </row>
    <row r="91" spans="9:18" ht="12.75">
      <c r="I91" s="3">
        <v>38142</v>
      </c>
      <c r="J91" s="1">
        <v>22.1</v>
      </c>
      <c r="K91" s="34">
        <v>22.1</v>
      </c>
      <c r="L91" s="35">
        <f t="shared" si="2"/>
      </c>
      <c r="O91" s="3">
        <v>38142</v>
      </c>
      <c r="P91" s="1">
        <v>10.57</v>
      </c>
      <c r="Q91" s="34">
        <v>10.6</v>
      </c>
      <c r="R91" s="36">
        <f t="shared" si="3"/>
        <v>10.6</v>
      </c>
    </row>
    <row r="92" spans="9:18" ht="12.75">
      <c r="I92" s="3">
        <v>38135</v>
      </c>
      <c r="J92" s="1">
        <v>21.77</v>
      </c>
      <c r="K92" s="34">
        <v>21.8</v>
      </c>
      <c r="L92" s="35">
        <f t="shared" si="2"/>
      </c>
      <c r="O92" s="3">
        <v>38135</v>
      </c>
      <c r="P92" s="1">
        <v>10.36</v>
      </c>
      <c r="Q92" s="34">
        <v>10.4</v>
      </c>
      <c r="R92" s="36">
        <f t="shared" si="3"/>
        <v>10.4</v>
      </c>
    </row>
    <row r="93" spans="9:18" ht="12.75">
      <c r="I93" s="3">
        <v>38128</v>
      </c>
      <c r="J93" s="1">
        <v>20.76</v>
      </c>
      <c r="K93" s="34">
        <v>20.8</v>
      </c>
      <c r="L93" s="35">
        <f t="shared" si="2"/>
      </c>
      <c r="O93" s="3">
        <v>38128</v>
      </c>
      <c r="P93" s="1">
        <v>9.74</v>
      </c>
      <c r="Q93" s="34">
        <v>9.7</v>
      </c>
      <c r="R93" s="36">
        <f t="shared" si="3"/>
        <v>9.7</v>
      </c>
    </row>
    <row r="94" spans="9:18" ht="12.75">
      <c r="I94" s="3">
        <v>38121</v>
      </c>
      <c r="J94" s="1">
        <v>21.42</v>
      </c>
      <c r="K94" s="34">
        <v>21.4</v>
      </c>
      <c r="L94" s="35">
        <f t="shared" si="2"/>
      </c>
      <c r="O94" s="3">
        <v>38121</v>
      </c>
      <c r="P94" s="1">
        <v>10.14</v>
      </c>
      <c r="Q94" s="34">
        <v>10.1</v>
      </c>
      <c r="R94" s="36">
        <f t="shared" si="3"/>
        <v>10.1</v>
      </c>
    </row>
    <row r="95" spans="9:18" ht="12.75">
      <c r="I95" s="3">
        <v>38114</v>
      </c>
      <c r="J95" s="1">
        <v>21.11</v>
      </c>
      <c r="K95" s="34">
        <v>21.1</v>
      </c>
      <c r="L95" s="35">
        <f t="shared" si="2"/>
      </c>
      <c r="O95" s="3">
        <v>38114</v>
      </c>
      <c r="P95" s="1">
        <v>10.04</v>
      </c>
      <c r="Q95" s="34">
        <v>10</v>
      </c>
      <c r="R95" s="36">
        <f t="shared" si="3"/>
        <v>10</v>
      </c>
    </row>
    <row r="96" spans="9:18" ht="12.75">
      <c r="I96" s="3">
        <v>38107</v>
      </c>
      <c r="J96" s="1">
        <v>23.37</v>
      </c>
      <c r="K96" s="34">
        <v>23.4</v>
      </c>
      <c r="L96" s="35">
        <f t="shared" si="2"/>
      </c>
      <c r="O96" s="3">
        <v>38107</v>
      </c>
      <c r="P96" s="1">
        <v>11.24</v>
      </c>
      <c r="Q96" s="34">
        <v>11.2</v>
      </c>
      <c r="R96" s="36">
        <f t="shared" si="3"/>
        <v>11.2</v>
      </c>
    </row>
    <row r="97" spans="9:18" ht="12.75">
      <c r="I97" s="3">
        <v>38100</v>
      </c>
      <c r="J97" s="1">
        <v>22.55</v>
      </c>
      <c r="K97" s="34">
        <v>22.6</v>
      </c>
      <c r="L97" s="35">
        <f t="shared" si="2"/>
      </c>
      <c r="O97" s="3">
        <v>38100</v>
      </c>
      <c r="P97" s="1">
        <v>10.5</v>
      </c>
      <c r="Q97" s="34">
        <v>10.5</v>
      </c>
      <c r="R97" s="36">
        <f t="shared" si="3"/>
        <v>10.5</v>
      </c>
    </row>
    <row r="98" spans="9:18" ht="12.75">
      <c r="I98" s="3">
        <v>38093</v>
      </c>
      <c r="J98" s="1">
        <v>24.21</v>
      </c>
      <c r="K98" s="34">
        <v>24.2</v>
      </c>
      <c r="L98" s="35">
        <f t="shared" si="2"/>
      </c>
      <c r="O98" s="3">
        <v>38093</v>
      </c>
      <c r="P98" s="1">
        <v>11.36</v>
      </c>
      <c r="Q98" s="34">
        <v>11.4</v>
      </c>
      <c r="R98" s="36">
        <f t="shared" si="3"/>
        <v>11.4</v>
      </c>
    </row>
    <row r="99" spans="9:18" ht="12.75">
      <c r="I99" s="3">
        <v>38086</v>
      </c>
      <c r="J99" s="1">
        <v>24.29</v>
      </c>
      <c r="K99" s="34">
        <v>24.3</v>
      </c>
      <c r="L99" s="35">
        <f t="shared" si="2"/>
      </c>
      <c r="O99" s="3">
        <v>38086</v>
      </c>
      <c r="P99" s="1">
        <v>11.6</v>
      </c>
      <c r="Q99" s="34">
        <v>11.6</v>
      </c>
      <c r="R99" s="36">
        <f t="shared" si="3"/>
        <v>11.6</v>
      </c>
    </row>
    <row r="100" spans="9:18" ht="12.75">
      <c r="I100" s="3">
        <v>38079</v>
      </c>
      <c r="J100" s="1">
        <v>23.68</v>
      </c>
      <c r="K100" s="34">
        <v>23.7</v>
      </c>
      <c r="L100" s="35">
        <f t="shared" si="2"/>
      </c>
      <c r="O100" s="3">
        <v>38079</v>
      </c>
      <c r="P100" s="1">
        <v>11.24</v>
      </c>
      <c r="Q100" s="34">
        <v>11.2</v>
      </c>
      <c r="R100" s="36">
        <f t="shared" si="3"/>
        <v>11.2</v>
      </c>
    </row>
    <row r="101" spans="9:18" ht="12.75">
      <c r="I101" s="3">
        <v>38072</v>
      </c>
      <c r="J101" s="1">
        <v>22.24</v>
      </c>
      <c r="K101" s="34">
        <v>22.2</v>
      </c>
      <c r="L101" s="35">
        <f t="shared" si="2"/>
      </c>
      <c r="O101" s="3">
        <v>38072</v>
      </c>
      <c r="P101" s="1">
        <v>10.49</v>
      </c>
      <c r="Q101" s="34">
        <v>10.5</v>
      </c>
      <c r="R101" s="36">
        <f t="shared" si="3"/>
        <v>10.5</v>
      </c>
    </row>
    <row r="102" spans="9:18" ht="12.75">
      <c r="I102" s="3">
        <v>38065</v>
      </c>
      <c r="J102" s="1">
        <v>22.95</v>
      </c>
      <c r="K102" s="34">
        <v>23</v>
      </c>
      <c r="L102" s="35">
        <f t="shared" si="2"/>
      </c>
      <c r="O102" s="3">
        <v>38065</v>
      </c>
      <c r="P102" s="1">
        <v>11.3</v>
      </c>
      <c r="Q102" s="34">
        <v>11.3</v>
      </c>
      <c r="R102" s="36">
        <f t="shared" si="3"/>
        <v>11.3</v>
      </c>
    </row>
    <row r="103" spans="9:18" ht="12.75">
      <c r="I103" s="3">
        <v>38058</v>
      </c>
      <c r="J103" s="1">
        <v>23.06</v>
      </c>
      <c r="K103" s="34">
        <v>23.1</v>
      </c>
      <c r="L103" s="35">
        <f t="shared" si="2"/>
      </c>
      <c r="O103" s="3">
        <v>38058</v>
      </c>
      <c r="P103" s="1">
        <v>12.91</v>
      </c>
      <c r="Q103" s="34">
        <v>12.9</v>
      </c>
      <c r="R103" s="36">
        <f t="shared" si="3"/>
        <v>12.9</v>
      </c>
    </row>
    <row r="104" spans="9:18" ht="12.75">
      <c r="I104" s="3">
        <v>38051</v>
      </c>
      <c r="J104" s="1">
        <v>23.3</v>
      </c>
      <c r="K104" s="34">
        <v>23.3</v>
      </c>
      <c r="L104" s="35">
        <f t="shared" si="2"/>
      </c>
      <c r="O104" s="3">
        <v>38051</v>
      </c>
      <c r="P104" s="1">
        <v>12.56</v>
      </c>
      <c r="Q104" s="34">
        <v>12.6</v>
      </c>
      <c r="R104" s="36">
        <f t="shared" si="3"/>
        <v>12.6</v>
      </c>
    </row>
    <row r="105" spans="9:18" ht="12.75">
      <c r="I105" s="3">
        <v>38044</v>
      </c>
      <c r="J105" s="1">
        <v>23.17</v>
      </c>
      <c r="K105" s="34">
        <v>23.2</v>
      </c>
      <c r="L105" s="35">
        <f t="shared" si="2"/>
      </c>
      <c r="O105" s="3">
        <v>38044</v>
      </c>
      <c r="P105" s="1">
        <v>13.03</v>
      </c>
      <c r="Q105" s="34">
        <v>13</v>
      </c>
      <c r="R105" s="36">
        <f t="shared" si="3"/>
        <v>13</v>
      </c>
    </row>
    <row r="106" spans="9:18" ht="12.75">
      <c r="I106" s="3">
        <v>38037</v>
      </c>
      <c r="J106" s="1">
        <v>24.46</v>
      </c>
      <c r="K106" s="34">
        <v>24.5</v>
      </c>
      <c r="L106" s="35">
        <f t="shared" si="2"/>
      </c>
      <c r="O106" s="3">
        <v>38037</v>
      </c>
      <c r="P106" s="1">
        <v>13.24</v>
      </c>
      <c r="Q106" s="34">
        <v>13.2</v>
      </c>
      <c r="R106" s="36">
        <f t="shared" si="3"/>
        <v>13.2</v>
      </c>
    </row>
    <row r="107" spans="9:18" ht="12.75">
      <c r="I107" s="3">
        <v>38030</v>
      </c>
      <c r="J107" s="1">
        <v>24.94</v>
      </c>
      <c r="K107" s="34">
        <v>24.9</v>
      </c>
      <c r="L107" s="35">
        <f t="shared" si="2"/>
      </c>
      <c r="O107" s="3">
        <v>38030</v>
      </c>
      <c r="P107" s="1">
        <v>13.14</v>
      </c>
      <c r="Q107" s="34">
        <v>13.1</v>
      </c>
      <c r="R107" s="36">
        <f t="shared" si="3"/>
        <v>13.1</v>
      </c>
    </row>
    <row r="108" spans="9:18" ht="12.75">
      <c r="I108" s="3">
        <v>38023</v>
      </c>
      <c r="J108" s="1">
        <v>26.13</v>
      </c>
      <c r="K108" s="34">
        <v>26.1</v>
      </c>
      <c r="L108" s="35">
        <f t="shared" si="2"/>
      </c>
      <c r="O108" s="3">
        <v>38023</v>
      </c>
      <c r="P108" s="1">
        <v>13.07</v>
      </c>
      <c r="Q108" s="34">
        <v>13.1</v>
      </c>
      <c r="R108" s="36">
        <f t="shared" si="3"/>
        <v>13.1</v>
      </c>
    </row>
    <row r="109" spans="9:18" ht="12.75">
      <c r="I109" s="3">
        <v>38016</v>
      </c>
      <c r="J109" s="1">
        <v>27.39</v>
      </c>
      <c r="K109" s="34">
        <v>27.4</v>
      </c>
      <c r="L109" s="35">
        <f t="shared" si="2"/>
      </c>
      <c r="O109" s="3">
        <v>38016</v>
      </c>
      <c r="P109" s="1">
        <v>12.44</v>
      </c>
      <c r="Q109" s="34">
        <v>12.4</v>
      </c>
      <c r="R109" s="36">
        <f t="shared" si="3"/>
        <v>12.4</v>
      </c>
    </row>
    <row r="110" spans="9:18" ht="12.75">
      <c r="I110" s="3">
        <v>38009</v>
      </c>
      <c r="J110" s="1">
        <v>29.37</v>
      </c>
      <c r="K110" s="34">
        <v>29.4</v>
      </c>
      <c r="L110" s="35">
        <f t="shared" si="2"/>
      </c>
      <c r="O110" s="3">
        <v>38009</v>
      </c>
      <c r="P110" s="1">
        <v>15.14</v>
      </c>
      <c r="Q110" s="34">
        <v>15.1</v>
      </c>
      <c r="R110" s="35">
        <f t="shared" si="3"/>
      </c>
    </row>
    <row r="111" spans="9:18" ht="12.75">
      <c r="I111" s="3">
        <v>38002</v>
      </c>
      <c r="J111" s="1">
        <v>26.58</v>
      </c>
      <c r="K111" s="34">
        <v>26.6</v>
      </c>
      <c r="L111" s="35">
        <f t="shared" si="2"/>
      </c>
      <c r="O111" s="3">
        <v>38002</v>
      </c>
      <c r="P111" s="1">
        <v>13.77</v>
      </c>
      <c r="Q111" s="34">
        <v>13.8</v>
      </c>
      <c r="R111" s="36">
        <f t="shared" si="3"/>
        <v>13.8</v>
      </c>
    </row>
    <row r="112" spans="9:18" ht="12.75">
      <c r="I112" s="3">
        <v>37995</v>
      </c>
      <c r="J112" s="1">
        <v>24.43</v>
      </c>
      <c r="K112" s="34">
        <v>24.4</v>
      </c>
      <c r="L112" s="35">
        <f t="shared" si="2"/>
      </c>
      <c r="O112" s="3">
        <v>37995</v>
      </c>
      <c r="P112" s="1">
        <v>12.69</v>
      </c>
      <c r="Q112" s="34">
        <v>12.7</v>
      </c>
      <c r="R112" s="36">
        <f t="shared" si="3"/>
        <v>12.7</v>
      </c>
    </row>
    <row r="113" spans="9:18" ht="12.75">
      <c r="I113" s="3">
        <v>37988</v>
      </c>
      <c r="J113" s="1">
        <v>23.78</v>
      </c>
      <c r="K113" s="34">
        <v>23.8</v>
      </c>
      <c r="L113" s="35">
        <f t="shared" si="2"/>
      </c>
      <c r="O113" s="3">
        <v>37988</v>
      </c>
      <c r="P113" s="1">
        <v>12.44</v>
      </c>
      <c r="Q113" s="34">
        <v>12.4</v>
      </c>
      <c r="R113" s="36">
        <f t="shared" si="3"/>
        <v>12.4</v>
      </c>
    </row>
    <row r="114" spans="9:18" ht="12.75">
      <c r="I114" s="3">
        <v>37981</v>
      </c>
      <c r="J114" s="1">
        <v>23.88</v>
      </c>
      <c r="K114" s="34">
        <v>23.9</v>
      </c>
      <c r="L114" s="35">
        <f t="shared" si="2"/>
      </c>
      <c r="O114" s="3">
        <v>37981</v>
      </c>
      <c r="P114" s="1">
        <v>12.42</v>
      </c>
      <c r="Q114" s="34">
        <v>12.4</v>
      </c>
      <c r="R114" s="36">
        <f t="shared" si="3"/>
        <v>12.4</v>
      </c>
    </row>
    <row r="115" spans="9:18" ht="12.75">
      <c r="I115" s="3">
        <v>37974</v>
      </c>
      <c r="J115" s="1">
        <v>24.54</v>
      </c>
      <c r="K115" s="34">
        <v>24.5</v>
      </c>
      <c r="L115" s="35">
        <f t="shared" si="2"/>
      </c>
      <c r="O115" s="3">
        <v>37974</v>
      </c>
      <c r="P115" s="1">
        <v>11.91</v>
      </c>
      <c r="Q115" s="34">
        <v>11.9</v>
      </c>
      <c r="R115" s="36">
        <f t="shared" si="3"/>
        <v>11.9</v>
      </c>
    </row>
    <row r="116" spans="9:18" ht="12.75">
      <c r="I116" s="3">
        <v>37967</v>
      </c>
      <c r="J116" s="1">
        <v>23.7</v>
      </c>
      <c r="K116" s="34">
        <v>23.7</v>
      </c>
      <c r="L116" s="35">
        <f t="shared" si="2"/>
      </c>
      <c r="O116" s="3">
        <v>37967</v>
      </c>
      <c r="P116" s="1">
        <v>11.42</v>
      </c>
      <c r="Q116" s="34">
        <v>11.4</v>
      </c>
      <c r="R116" s="36">
        <f t="shared" si="3"/>
        <v>11.4</v>
      </c>
    </row>
    <row r="117" spans="9:18" ht="12.75">
      <c r="I117" s="3">
        <v>37960</v>
      </c>
      <c r="J117" s="1">
        <v>22.92</v>
      </c>
      <c r="K117" s="34">
        <v>22.9</v>
      </c>
      <c r="L117" s="35">
        <f t="shared" si="2"/>
      </c>
      <c r="O117" s="3">
        <v>37960</v>
      </c>
      <c r="P117" s="1">
        <v>12.3</v>
      </c>
      <c r="Q117" s="34">
        <v>12.3</v>
      </c>
      <c r="R117" s="36">
        <f t="shared" si="3"/>
        <v>12.3</v>
      </c>
    </row>
    <row r="118" spans="9:18" ht="12.75">
      <c r="I118" s="3">
        <v>37953</v>
      </c>
      <c r="J118" s="1">
        <v>22.38</v>
      </c>
      <c r="K118" s="34">
        <v>22.4</v>
      </c>
      <c r="L118" s="35">
        <f t="shared" si="2"/>
      </c>
      <c r="O118" s="3">
        <v>37953</v>
      </c>
      <c r="P118" s="1">
        <v>11.26</v>
      </c>
      <c r="Q118" s="34">
        <v>11.3</v>
      </c>
      <c r="R118" s="36">
        <f t="shared" si="3"/>
        <v>11.3</v>
      </c>
    </row>
    <row r="119" spans="9:18" ht="12.75">
      <c r="I119" s="3">
        <v>37946</v>
      </c>
      <c r="J119" s="1">
        <v>22</v>
      </c>
      <c r="K119" s="34">
        <v>22</v>
      </c>
      <c r="L119" s="35">
        <f t="shared" si="2"/>
      </c>
      <c r="O119" s="3">
        <v>37946</v>
      </c>
      <c r="P119" s="1">
        <v>11.02</v>
      </c>
      <c r="Q119" s="34">
        <v>11</v>
      </c>
      <c r="R119" s="36">
        <f t="shared" si="3"/>
        <v>11</v>
      </c>
    </row>
    <row r="120" spans="9:18" ht="12.75">
      <c r="I120" s="3">
        <v>37939</v>
      </c>
      <c r="J120" s="1">
        <v>22.36</v>
      </c>
      <c r="K120" s="34">
        <v>22.4</v>
      </c>
      <c r="L120" s="35">
        <f t="shared" si="2"/>
      </c>
      <c r="O120" s="3">
        <v>37939</v>
      </c>
      <c r="P120" s="1">
        <v>11.27</v>
      </c>
      <c r="Q120" s="34">
        <v>11.3</v>
      </c>
      <c r="R120" s="36">
        <f t="shared" si="3"/>
        <v>11.3</v>
      </c>
    </row>
    <row r="121" spans="9:18" ht="12.75">
      <c r="I121" s="3">
        <v>37932</v>
      </c>
      <c r="J121" s="1">
        <v>21.18</v>
      </c>
      <c r="K121" s="34">
        <v>21.2</v>
      </c>
      <c r="L121" s="35">
        <f t="shared" si="2"/>
      </c>
      <c r="O121" s="3">
        <v>37932</v>
      </c>
      <c r="P121" s="1">
        <v>10.56</v>
      </c>
      <c r="Q121" s="34">
        <v>10.6</v>
      </c>
      <c r="R121" s="36">
        <f t="shared" si="3"/>
        <v>10.6</v>
      </c>
    </row>
    <row r="122" spans="9:18" ht="12.75">
      <c r="I122" s="3">
        <v>37925</v>
      </c>
      <c r="J122" s="1">
        <v>19.86</v>
      </c>
      <c r="K122" s="34">
        <v>19.9</v>
      </c>
      <c r="L122" s="35">
        <f t="shared" si="2"/>
      </c>
      <c r="O122" s="3">
        <v>37925</v>
      </c>
      <c r="P122" s="1">
        <v>9.71</v>
      </c>
      <c r="Q122" s="34">
        <v>9.7</v>
      </c>
      <c r="R122" s="36">
        <f t="shared" si="3"/>
        <v>9.7</v>
      </c>
    </row>
    <row r="123" spans="9:18" ht="12.75">
      <c r="I123" s="3">
        <v>37918</v>
      </c>
      <c r="J123" s="1">
        <v>20.75</v>
      </c>
      <c r="K123" s="34">
        <v>20.8</v>
      </c>
      <c r="L123" s="35">
        <f t="shared" si="2"/>
      </c>
      <c r="O123" s="3">
        <v>37918</v>
      </c>
      <c r="P123" s="1">
        <v>10.5</v>
      </c>
      <c r="Q123" s="34">
        <v>10.5</v>
      </c>
      <c r="R123" s="36">
        <f t="shared" si="3"/>
        <v>10.5</v>
      </c>
    </row>
    <row r="124" spans="9:18" ht="12.75">
      <c r="I124" s="3">
        <v>37911</v>
      </c>
      <c r="J124" s="1">
        <v>21.03</v>
      </c>
      <c r="K124" s="34">
        <v>21</v>
      </c>
      <c r="L124" s="35">
        <f t="shared" si="2"/>
      </c>
      <c r="O124" s="3">
        <v>37911</v>
      </c>
      <c r="P124" s="1">
        <v>10.57</v>
      </c>
      <c r="Q124" s="34">
        <v>10.6</v>
      </c>
      <c r="R124" s="36">
        <f t="shared" si="3"/>
        <v>10.6</v>
      </c>
    </row>
    <row r="125" spans="9:18" ht="12.75">
      <c r="I125" s="3">
        <v>37904</v>
      </c>
      <c r="J125" s="1">
        <v>20.87</v>
      </c>
      <c r="K125" s="34">
        <v>20.9</v>
      </c>
      <c r="L125" s="35">
        <f t="shared" si="2"/>
      </c>
      <c r="O125" s="3">
        <v>37904</v>
      </c>
      <c r="P125" s="1">
        <v>10.85</v>
      </c>
      <c r="Q125" s="34">
        <v>10.9</v>
      </c>
      <c r="R125" s="36">
        <f t="shared" si="3"/>
        <v>10.9</v>
      </c>
    </row>
    <row r="126" spans="9:18" ht="12.75">
      <c r="I126" s="3">
        <v>37897</v>
      </c>
      <c r="J126" s="1">
        <v>20.1</v>
      </c>
      <c r="K126" s="34">
        <v>20.1</v>
      </c>
      <c r="L126" s="35">
        <f t="shared" si="2"/>
      </c>
      <c r="O126" s="3">
        <v>37897</v>
      </c>
      <c r="P126" s="1">
        <v>9.491</v>
      </c>
      <c r="Q126" s="34">
        <v>9.5</v>
      </c>
      <c r="R126" s="36">
        <f t="shared" si="3"/>
        <v>9.5</v>
      </c>
    </row>
    <row r="127" spans="9:18" ht="12.75">
      <c r="I127" s="3">
        <v>37890</v>
      </c>
      <c r="J127" s="1">
        <v>20.62</v>
      </c>
      <c r="K127" s="34">
        <v>20.6</v>
      </c>
      <c r="L127" s="35">
        <f t="shared" si="2"/>
      </c>
      <c r="O127" s="3">
        <v>37890</v>
      </c>
      <c r="P127" s="1">
        <v>10.19</v>
      </c>
      <c r="Q127" s="34">
        <v>10.2</v>
      </c>
      <c r="R127" s="36">
        <f t="shared" si="3"/>
        <v>10.2</v>
      </c>
    </row>
    <row r="128" spans="9:18" ht="12.75">
      <c r="I128" s="3">
        <v>37883</v>
      </c>
      <c r="J128" s="1">
        <v>20.72</v>
      </c>
      <c r="K128" s="34">
        <v>20.7</v>
      </c>
      <c r="L128" s="35">
        <f t="shared" si="2"/>
      </c>
      <c r="O128" s="3">
        <v>37883</v>
      </c>
      <c r="P128" s="1">
        <v>8.88</v>
      </c>
      <c r="Q128" s="34">
        <v>8.9</v>
      </c>
      <c r="R128" s="36">
        <f t="shared" si="3"/>
        <v>8.9</v>
      </c>
    </row>
    <row r="129" spans="9:18" ht="12.75">
      <c r="I129" s="3">
        <v>37876</v>
      </c>
      <c r="J129" s="1">
        <v>20.54</v>
      </c>
      <c r="K129" s="34">
        <v>20.5</v>
      </c>
      <c r="L129" s="35">
        <f t="shared" si="2"/>
      </c>
      <c r="O129" s="3">
        <v>37876</v>
      </c>
      <c r="P129" s="1">
        <v>9.4</v>
      </c>
      <c r="Q129" s="34">
        <v>9.4</v>
      </c>
      <c r="R129" s="36">
        <f t="shared" si="3"/>
        <v>9.4</v>
      </c>
    </row>
    <row r="130" spans="9:18" ht="12.75">
      <c r="I130" s="3">
        <v>37869</v>
      </c>
      <c r="J130" s="1">
        <v>19.32</v>
      </c>
      <c r="K130" s="34">
        <v>19.3</v>
      </c>
      <c r="L130" s="35">
        <f t="shared" si="2"/>
      </c>
      <c r="O130" s="3">
        <v>37869</v>
      </c>
      <c r="P130" s="1">
        <v>9.08</v>
      </c>
      <c r="Q130" s="34">
        <v>9.1</v>
      </c>
      <c r="R130" s="36">
        <f t="shared" si="3"/>
        <v>9.1</v>
      </c>
    </row>
    <row r="131" spans="9:18" ht="12.75">
      <c r="I131" s="3">
        <v>37862</v>
      </c>
      <c r="J131" s="1">
        <v>18.69</v>
      </c>
      <c r="K131" s="34">
        <v>18.7</v>
      </c>
      <c r="L131" s="35">
        <f t="shared" si="2"/>
      </c>
      <c r="O131" s="3">
        <v>37862</v>
      </c>
      <c r="P131" s="1">
        <v>8.9</v>
      </c>
      <c r="Q131" s="34">
        <v>8.9</v>
      </c>
      <c r="R131" s="36">
        <f t="shared" si="3"/>
        <v>8.9</v>
      </c>
    </row>
    <row r="132" spans="9:18" ht="12.75">
      <c r="I132" s="3">
        <v>37855</v>
      </c>
      <c r="J132" s="1">
        <v>17.9</v>
      </c>
      <c r="K132" s="34">
        <v>17.9</v>
      </c>
      <c r="L132" s="35">
        <f t="shared" si="2"/>
      </c>
      <c r="O132" s="3">
        <v>37855</v>
      </c>
      <c r="P132" s="1">
        <v>8.24</v>
      </c>
      <c r="Q132" s="34">
        <v>8.2</v>
      </c>
      <c r="R132" s="36">
        <f t="shared" si="3"/>
        <v>8.2</v>
      </c>
    </row>
    <row r="133" spans="9:18" ht="12.75">
      <c r="I133" s="3">
        <v>37848</v>
      </c>
      <c r="J133" s="1">
        <v>17.61</v>
      </c>
      <c r="K133" s="34">
        <v>17.6</v>
      </c>
      <c r="L133" s="35">
        <f t="shared" si="2"/>
      </c>
      <c r="O133" s="3">
        <v>37848</v>
      </c>
      <c r="P133" s="1">
        <v>7.52</v>
      </c>
      <c r="Q133" s="34">
        <v>7.5</v>
      </c>
      <c r="R133" s="36">
        <f t="shared" si="3"/>
        <v>7.5</v>
      </c>
    </row>
    <row r="134" spans="9:18" ht="12.75">
      <c r="I134" s="3">
        <v>37841</v>
      </c>
      <c r="J134" s="1">
        <v>19.32</v>
      </c>
      <c r="K134" s="34">
        <v>19.3</v>
      </c>
      <c r="L134" s="35">
        <f t="shared" si="2"/>
      </c>
      <c r="O134" s="3">
        <v>37841</v>
      </c>
      <c r="P134" s="1">
        <v>8.01</v>
      </c>
      <c r="Q134" s="34">
        <v>8</v>
      </c>
      <c r="R134" s="36">
        <f t="shared" si="3"/>
        <v>8</v>
      </c>
    </row>
    <row r="135" spans="9:18" ht="12.75">
      <c r="I135" s="3">
        <v>37834</v>
      </c>
      <c r="J135" s="1">
        <v>19.21</v>
      </c>
      <c r="K135" s="34">
        <v>19.2</v>
      </c>
      <c r="L135" s="35">
        <f t="shared" si="2"/>
      </c>
      <c r="O135" s="3">
        <v>37834</v>
      </c>
      <c r="P135" s="1">
        <v>7.81</v>
      </c>
      <c r="Q135" s="34">
        <v>7.8</v>
      </c>
      <c r="R135" s="36">
        <f t="shared" si="3"/>
        <v>7.8</v>
      </c>
    </row>
    <row r="136" spans="9:18" ht="12.75">
      <c r="I136" s="3">
        <v>37827</v>
      </c>
      <c r="J136" s="1">
        <v>18.03</v>
      </c>
      <c r="K136" s="34">
        <v>18</v>
      </c>
      <c r="L136" s="35">
        <f t="shared" si="2"/>
      </c>
      <c r="O136" s="3">
        <v>37827</v>
      </c>
      <c r="P136" s="1">
        <v>7.47</v>
      </c>
      <c r="Q136" s="34">
        <v>7.5</v>
      </c>
      <c r="R136" s="36">
        <f t="shared" si="3"/>
        <v>7.5</v>
      </c>
    </row>
    <row r="137" spans="9:18" ht="12.75">
      <c r="I137" s="3">
        <v>37820</v>
      </c>
      <c r="J137" s="1">
        <v>19.05</v>
      </c>
      <c r="K137" s="34">
        <v>19.1</v>
      </c>
      <c r="L137" s="35">
        <f t="shared" si="2"/>
      </c>
      <c r="O137" s="3">
        <v>37820</v>
      </c>
      <c r="P137" s="1">
        <v>8.08</v>
      </c>
      <c r="Q137" s="34">
        <v>8.1</v>
      </c>
      <c r="R137" s="36">
        <f t="shared" si="3"/>
        <v>8.1</v>
      </c>
    </row>
    <row r="138" spans="9:18" ht="12.75">
      <c r="I138" s="3">
        <v>37813</v>
      </c>
      <c r="J138" s="1">
        <v>17.9</v>
      </c>
      <c r="K138" s="34">
        <v>17.9</v>
      </c>
      <c r="L138" s="35">
        <f aca="true" t="shared" si="4" ref="L138:L201">IF(K138&lt;15,K138,"")</f>
      </c>
      <c r="O138" s="3">
        <v>37813</v>
      </c>
      <c r="P138" s="1">
        <v>6.94</v>
      </c>
      <c r="Q138" s="34">
        <v>6.9</v>
      </c>
      <c r="R138" s="36">
        <f aca="true" t="shared" si="5" ref="R138:R201">IF(Q138&lt;15,Q138,"")</f>
        <v>6.9</v>
      </c>
    </row>
    <row r="139" spans="9:18" ht="12.75">
      <c r="I139" s="3">
        <v>37806</v>
      </c>
      <c r="J139" s="1">
        <v>17.08</v>
      </c>
      <c r="K139" s="34">
        <v>17.1</v>
      </c>
      <c r="L139" s="35">
        <f t="shared" si="4"/>
      </c>
      <c r="O139" s="3">
        <v>37806</v>
      </c>
      <c r="P139" s="1">
        <v>6.18</v>
      </c>
      <c r="Q139" s="34">
        <v>6.2</v>
      </c>
      <c r="R139" s="36">
        <f t="shared" si="5"/>
        <v>6.2</v>
      </c>
    </row>
    <row r="140" spans="9:18" ht="12.75">
      <c r="I140" s="3">
        <v>37799</v>
      </c>
      <c r="J140" s="1">
        <v>17.93</v>
      </c>
      <c r="K140" s="34">
        <v>17.9</v>
      </c>
      <c r="L140" s="35">
        <f t="shared" si="4"/>
      </c>
      <c r="O140" s="3">
        <v>37799</v>
      </c>
      <c r="P140" s="1">
        <v>6.31</v>
      </c>
      <c r="Q140" s="34">
        <v>6.3</v>
      </c>
      <c r="R140" s="36">
        <f t="shared" si="5"/>
        <v>6.3</v>
      </c>
    </row>
    <row r="141" spans="9:18" ht="12.75">
      <c r="I141" s="3">
        <v>37792</v>
      </c>
      <c r="J141" s="1">
        <v>17.47</v>
      </c>
      <c r="K141" s="34">
        <v>17.5</v>
      </c>
      <c r="L141" s="35">
        <f t="shared" si="4"/>
      </c>
      <c r="O141" s="3">
        <v>37792</v>
      </c>
      <c r="P141" s="1">
        <v>6.17</v>
      </c>
      <c r="Q141" s="34">
        <v>6.2</v>
      </c>
      <c r="R141" s="36">
        <f t="shared" si="5"/>
        <v>6.2</v>
      </c>
    </row>
    <row r="142" spans="9:18" ht="12.75">
      <c r="I142" s="3">
        <v>37785</v>
      </c>
      <c r="J142" s="1">
        <v>17.2</v>
      </c>
      <c r="K142" s="34">
        <v>17.2</v>
      </c>
      <c r="L142" s="35">
        <f t="shared" si="4"/>
      </c>
      <c r="O142" s="3">
        <v>37785</v>
      </c>
      <c r="P142" s="1">
        <v>6.06</v>
      </c>
      <c r="Q142" s="34">
        <v>6.1</v>
      </c>
      <c r="R142" s="36">
        <f t="shared" si="5"/>
        <v>6.1</v>
      </c>
    </row>
    <row r="143" spans="9:18" ht="12.75">
      <c r="I143" s="3">
        <v>37778</v>
      </c>
      <c r="J143" s="1">
        <v>16.99</v>
      </c>
      <c r="K143" s="34">
        <v>17</v>
      </c>
      <c r="L143" s="35">
        <f t="shared" si="4"/>
      </c>
      <c r="O143" s="3">
        <v>37778</v>
      </c>
      <c r="P143" s="1">
        <v>5.63</v>
      </c>
      <c r="Q143" s="34">
        <v>5.6</v>
      </c>
      <c r="R143" s="36">
        <f t="shared" si="5"/>
        <v>5.6</v>
      </c>
    </row>
    <row r="144" spans="9:18" ht="12.75">
      <c r="I144" s="3">
        <v>37771</v>
      </c>
      <c r="J144" s="1">
        <v>15.56</v>
      </c>
      <c r="K144" s="34">
        <v>15.6</v>
      </c>
      <c r="L144" s="35">
        <f t="shared" si="4"/>
      </c>
      <c r="O144" s="3">
        <v>37771</v>
      </c>
      <c r="P144" s="1">
        <v>5.32</v>
      </c>
      <c r="Q144" s="34">
        <v>5.3</v>
      </c>
      <c r="R144" s="36">
        <f t="shared" si="5"/>
        <v>5.3</v>
      </c>
    </row>
    <row r="145" spans="9:18" ht="12.75">
      <c r="I145" s="3">
        <v>37764</v>
      </c>
      <c r="J145" s="1">
        <v>16.43</v>
      </c>
      <c r="K145" s="34">
        <v>16.4</v>
      </c>
      <c r="L145" s="35">
        <f t="shared" si="4"/>
      </c>
      <c r="O145" s="3">
        <v>37764</v>
      </c>
      <c r="P145" s="1">
        <v>5.94</v>
      </c>
      <c r="Q145" s="34">
        <v>5.9</v>
      </c>
      <c r="R145" s="36">
        <f t="shared" si="5"/>
        <v>5.9</v>
      </c>
    </row>
    <row r="146" spans="9:18" ht="12.75">
      <c r="I146" s="3">
        <v>37757</v>
      </c>
      <c r="J146" s="1">
        <v>16.33</v>
      </c>
      <c r="K146" s="34">
        <v>16.3</v>
      </c>
      <c r="L146" s="35">
        <f t="shared" si="4"/>
      </c>
      <c r="O146" s="3">
        <v>37757</v>
      </c>
      <c r="P146" s="1">
        <v>5.37</v>
      </c>
      <c r="Q146" s="34">
        <v>5.4</v>
      </c>
      <c r="R146" s="36">
        <f t="shared" si="5"/>
        <v>5.4</v>
      </c>
    </row>
    <row r="147" spans="9:18" ht="12.75">
      <c r="I147" s="3">
        <v>37750</v>
      </c>
      <c r="J147" s="1">
        <v>15.57</v>
      </c>
      <c r="K147" s="34">
        <v>15.6</v>
      </c>
      <c r="L147" s="35">
        <f t="shared" si="4"/>
      </c>
      <c r="O147" s="3">
        <v>37750</v>
      </c>
      <c r="P147" s="1">
        <v>5.11</v>
      </c>
      <c r="Q147" s="34">
        <v>5.1</v>
      </c>
      <c r="R147" s="36">
        <f t="shared" si="5"/>
        <v>5.1</v>
      </c>
    </row>
    <row r="148" spans="9:18" ht="12.75">
      <c r="I148" s="3">
        <v>37743</v>
      </c>
      <c r="J148" s="1">
        <v>14.44</v>
      </c>
      <c r="K148" s="34">
        <v>14.4</v>
      </c>
      <c r="L148" s="36">
        <f t="shared" si="4"/>
        <v>14.4</v>
      </c>
      <c r="O148" s="3">
        <v>37743</v>
      </c>
      <c r="P148" s="1">
        <v>4.42</v>
      </c>
      <c r="Q148" s="34">
        <v>4.4</v>
      </c>
      <c r="R148" s="36">
        <f t="shared" si="5"/>
        <v>4.4</v>
      </c>
    </row>
    <row r="149" spans="9:18" ht="12.75">
      <c r="I149" s="3">
        <v>37736</v>
      </c>
      <c r="J149" s="1">
        <v>13.959</v>
      </c>
      <c r="K149" s="34">
        <v>14</v>
      </c>
      <c r="L149" s="36">
        <f t="shared" si="4"/>
        <v>14</v>
      </c>
      <c r="O149" s="3">
        <v>37736</v>
      </c>
      <c r="P149" s="1">
        <v>4.75</v>
      </c>
      <c r="Q149" s="34">
        <v>4.8</v>
      </c>
      <c r="R149" s="36">
        <f t="shared" si="5"/>
        <v>4.8</v>
      </c>
    </row>
    <row r="150" spans="9:18" ht="12.75">
      <c r="I150" s="3">
        <v>37729</v>
      </c>
      <c r="J150" s="1">
        <v>13.24</v>
      </c>
      <c r="K150" s="34">
        <v>13.2</v>
      </c>
      <c r="L150" s="36">
        <f t="shared" si="4"/>
        <v>13.2</v>
      </c>
      <c r="O150" s="3">
        <v>37729</v>
      </c>
      <c r="P150" s="1">
        <v>4.33</v>
      </c>
      <c r="Q150" s="34">
        <v>4.3</v>
      </c>
      <c r="R150" s="36">
        <f t="shared" si="5"/>
        <v>4.3</v>
      </c>
    </row>
    <row r="151" spans="9:18" ht="12.75">
      <c r="I151" s="3">
        <v>37722</v>
      </c>
      <c r="J151" s="1">
        <v>14.33</v>
      </c>
      <c r="K151" s="34">
        <v>14.3</v>
      </c>
      <c r="L151" s="36">
        <f t="shared" si="4"/>
        <v>14.3</v>
      </c>
      <c r="O151" s="3">
        <v>37722</v>
      </c>
      <c r="P151" s="1">
        <v>4.5</v>
      </c>
      <c r="Q151" s="34">
        <v>4.5</v>
      </c>
      <c r="R151" s="36">
        <f t="shared" si="5"/>
        <v>4.5</v>
      </c>
    </row>
    <row r="152" spans="9:18" ht="12.75">
      <c r="I152" s="3">
        <v>37715</v>
      </c>
      <c r="J152" s="1">
        <v>13.02</v>
      </c>
      <c r="K152" s="34">
        <v>13</v>
      </c>
      <c r="L152" s="36">
        <f t="shared" si="4"/>
        <v>13</v>
      </c>
      <c r="O152" s="3">
        <v>37715</v>
      </c>
      <c r="P152" s="1">
        <v>4.21</v>
      </c>
      <c r="Q152" s="34">
        <v>4.2</v>
      </c>
      <c r="R152" s="36">
        <f t="shared" si="5"/>
        <v>4.2</v>
      </c>
    </row>
    <row r="153" spans="9:18" ht="12.75">
      <c r="I153" s="3">
        <v>37708</v>
      </c>
      <c r="J153" s="1">
        <v>13.54</v>
      </c>
      <c r="K153" s="34">
        <v>13.5</v>
      </c>
      <c r="L153" s="36">
        <f t="shared" si="4"/>
        <v>13.5</v>
      </c>
      <c r="O153" s="3">
        <v>37708</v>
      </c>
      <c r="P153" s="1">
        <v>4.5</v>
      </c>
      <c r="Q153" s="34">
        <v>4.5</v>
      </c>
      <c r="R153" s="36">
        <f t="shared" si="5"/>
        <v>4.5</v>
      </c>
    </row>
    <row r="154" spans="9:18" ht="12.75">
      <c r="I154" s="3">
        <v>37701</v>
      </c>
      <c r="J154" s="1">
        <v>13.211</v>
      </c>
      <c r="K154" s="34">
        <v>13.2</v>
      </c>
      <c r="L154" s="36">
        <f t="shared" si="4"/>
        <v>13.2</v>
      </c>
      <c r="O154" s="3">
        <v>37701</v>
      </c>
      <c r="P154" s="1">
        <v>4.33</v>
      </c>
      <c r="Q154" s="34">
        <v>4.3</v>
      </c>
      <c r="R154" s="36">
        <f t="shared" si="5"/>
        <v>4.3</v>
      </c>
    </row>
    <row r="155" spans="9:18" ht="12.75">
      <c r="I155" s="3">
        <v>37694</v>
      </c>
      <c r="J155" s="1">
        <v>13.151</v>
      </c>
      <c r="K155" s="34">
        <v>13.2</v>
      </c>
      <c r="L155" s="36">
        <f t="shared" si="4"/>
        <v>13.2</v>
      </c>
      <c r="O155" s="3">
        <v>37694</v>
      </c>
      <c r="P155" s="1">
        <v>4.09</v>
      </c>
      <c r="Q155" s="34">
        <v>4.1</v>
      </c>
      <c r="R155" s="36">
        <f t="shared" si="5"/>
        <v>4.1</v>
      </c>
    </row>
    <row r="156" spans="9:18" ht="12.75">
      <c r="I156" s="3">
        <v>37687</v>
      </c>
      <c r="J156" s="1">
        <v>14.17</v>
      </c>
      <c r="K156" s="34">
        <v>14.2</v>
      </c>
      <c r="L156" s="36">
        <f t="shared" si="4"/>
        <v>14.2</v>
      </c>
      <c r="O156" s="3">
        <v>37687</v>
      </c>
      <c r="P156" s="1">
        <v>4.26</v>
      </c>
      <c r="Q156" s="34">
        <v>4.3</v>
      </c>
      <c r="R156" s="36">
        <f t="shared" si="5"/>
        <v>4.3</v>
      </c>
    </row>
    <row r="157" spans="9:18" ht="12.75">
      <c r="I157" s="3">
        <v>37680</v>
      </c>
      <c r="J157" s="1">
        <v>14.54</v>
      </c>
      <c r="K157" s="34">
        <v>14.5</v>
      </c>
      <c r="L157" s="36">
        <f t="shared" si="4"/>
        <v>14.5</v>
      </c>
      <c r="O157" s="3">
        <v>37680</v>
      </c>
      <c r="P157" s="1">
        <v>3.78</v>
      </c>
      <c r="Q157" s="34">
        <v>3.8</v>
      </c>
      <c r="R157" s="36">
        <f t="shared" si="5"/>
        <v>3.8</v>
      </c>
    </row>
    <row r="158" spans="9:18" ht="12.75">
      <c r="I158" s="3">
        <v>37673</v>
      </c>
      <c r="J158" s="1">
        <v>13.93</v>
      </c>
      <c r="K158" s="34">
        <v>13.9</v>
      </c>
      <c r="L158" s="36">
        <f t="shared" si="4"/>
        <v>13.9</v>
      </c>
      <c r="O158" s="3">
        <v>37673</v>
      </c>
      <c r="P158" s="1">
        <v>3.82</v>
      </c>
      <c r="Q158" s="34">
        <v>3.8</v>
      </c>
      <c r="R158" s="36">
        <f t="shared" si="5"/>
        <v>3.8</v>
      </c>
    </row>
    <row r="159" spans="9:18" ht="12.75">
      <c r="I159" s="3">
        <v>37666</v>
      </c>
      <c r="J159" s="1">
        <v>12.9277</v>
      </c>
      <c r="K159" s="34">
        <v>12.9</v>
      </c>
      <c r="L159" s="36">
        <f t="shared" si="4"/>
        <v>12.9</v>
      </c>
      <c r="O159" s="3">
        <v>37666</v>
      </c>
      <c r="P159" s="1">
        <v>3.69</v>
      </c>
      <c r="Q159" s="34">
        <v>3.7</v>
      </c>
      <c r="R159" s="36">
        <f t="shared" si="5"/>
        <v>3.7</v>
      </c>
    </row>
    <row r="160" spans="9:18" ht="12.75">
      <c r="I160" s="3">
        <v>37659</v>
      </c>
      <c r="J160" s="1">
        <v>13.52</v>
      </c>
      <c r="K160" s="34">
        <v>13.5</v>
      </c>
      <c r="L160" s="36">
        <f t="shared" si="4"/>
        <v>13.5</v>
      </c>
      <c r="O160" s="3">
        <v>37659</v>
      </c>
      <c r="P160" s="1">
        <v>3.81</v>
      </c>
      <c r="Q160" s="34">
        <v>3.8</v>
      </c>
      <c r="R160" s="36">
        <f t="shared" si="5"/>
        <v>3.8</v>
      </c>
    </row>
    <row r="161" spans="9:18" ht="12.75">
      <c r="I161" s="3">
        <v>37652</v>
      </c>
      <c r="J161" s="1">
        <v>13.61</v>
      </c>
      <c r="K161" s="34">
        <v>13.6</v>
      </c>
      <c r="L161" s="36">
        <f t="shared" si="4"/>
        <v>13.6</v>
      </c>
      <c r="O161" s="3">
        <v>37652</v>
      </c>
      <c r="P161" s="1">
        <v>3.77</v>
      </c>
      <c r="Q161" s="34">
        <v>3.8</v>
      </c>
      <c r="R161" s="36">
        <f t="shared" si="5"/>
        <v>3.8</v>
      </c>
    </row>
    <row r="162" spans="9:18" ht="12.75">
      <c r="I162" s="3">
        <v>37645</v>
      </c>
      <c r="J162" s="1">
        <v>14.2101</v>
      </c>
      <c r="K162" s="34">
        <v>14.2</v>
      </c>
      <c r="L162" s="36">
        <f t="shared" si="4"/>
        <v>14.2</v>
      </c>
      <c r="O162" s="3">
        <v>37645</v>
      </c>
      <c r="P162" s="1">
        <v>4.38</v>
      </c>
      <c r="Q162" s="34">
        <v>4.4</v>
      </c>
      <c r="R162" s="36">
        <f t="shared" si="5"/>
        <v>4.4</v>
      </c>
    </row>
    <row r="163" spans="9:18" ht="12.75">
      <c r="I163" s="3">
        <v>37638</v>
      </c>
      <c r="J163" s="1">
        <v>15.47</v>
      </c>
      <c r="K163" s="34">
        <v>15.5</v>
      </c>
      <c r="L163" s="35">
        <f t="shared" si="4"/>
      </c>
      <c r="O163" s="3">
        <v>37638</v>
      </c>
      <c r="P163" s="1">
        <v>5.33</v>
      </c>
      <c r="Q163" s="34">
        <v>5.3</v>
      </c>
      <c r="R163" s="36">
        <f t="shared" si="5"/>
        <v>5.3</v>
      </c>
    </row>
    <row r="164" spans="9:18" ht="12.75">
      <c r="I164" s="3">
        <v>37631</v>
      </c>
      <c r="J164" s="1">
        <v>14.01</v>
      </c>
      <c r="K164" s="34">
        <v>14</v>
      </c>
      <c r="L164" s="36">
        <f t="shared" si="4"/>
        <v>14</v>
      </c>
      <c r="O164" s="3">
        <v>37631</v>
      </c>
      <c r="P164" s="1">
        <v>4.24</v>
      </c>
      <c r="Q164" s="34">
        <v>4.2</v>
      </c>
      <c r="R164" s="36">
        <f t="shared" si="5"/>
        <v>4.2</v>
      </c>
    </row>
    <row r="165" spans="9:18" ht="12.75">
      <c r="I165" s="3">
        <v>37624</v>
      </c>
      <c r="J165" s="1">
        <v>13.02</v>
      </c>
      <c r="K165" s="34">
        <v>13</v>
      </c>
      <c r="L165" s="36">
        <f t="shared" si="4"/>
        <v>13</v>
      </c>
      <c r="O165" s="3">
        <v>37624</v>
      </c>
      <c r="P165" s="1">
        <v>4.21</v>
      </c>
      <c r="Q165" s="34">
        <v>4.2</v>
      </c>
      <c r="R165" s="36">
        <f t="shared" si="5"/>
        <v>4.2</v>
      </c>
    </row>
    <row r="166" spans="9:18" ht="12.75">
      <c r="I166" s="3">
        <v>37617</v>
      </c>
      <c r="J166" s="1">
        <v>13.2</v>
      </c>
      <c r="K166" s="34">
        <v>13.2</v>
      </c>
      <c r="L166" s="36">
        <f t="shared" si="4"/>
        <v>13.2</v>
      </c>
      <c r="O166" s="3">
        <v>37617</v>
      </c>
      <c r="P166" s="1">
        <v>4.01</v>
      </c>
      <c r="Q166" s="34">
        <v>4</v>
      </c>
      <c r="R166" s="36">
        <f t="shared" si="5"/>
        <v>4</v>
      </c>
    </row>
    <row r="167" spans="9:18" ht="12.75">
      <c r="I167" s="3">
        <v>37610</v>
      </c>
      <c r="J167" s="1">
        <v>13.55</v>
      </c>
      <c r="K167" s="34">
        <v>13.6</v>
      </c>
      <c r="L167" s="36">
        <f t="shared" si="4"/>
        <v>13.6</v>
      </c>
      <c r="O167" s="3">
        <v>37610</v>
      </c>
      <c r="P167" s="1">
        <v>3.99</v>
      </c>
      <c r="Q167" s="34">
        <v>4</v>
      </c>
      <c r="R167" s="36">
        <f t="shared" si="5"/>
        <v>4</v>
      </c>
    </row>
    <row r="168" spans="9:18" ht="12.75">
      <c r="I168" s="3">
        <v>37603</v>
      </c>
      <c r="J168" s="1">
        <v>13.95</v>
      </c>
      <c r="K168" s="34">
        <v>14</v>
      </c>
      <c r="L168" s="36">
        <f t="shared" si="4"/>
        <v>14</v>
      </c>
      <c r="O168" s="3">
        <v>37603</v>
      </c>
      <c r="P168" s="1">
        <v>4.35</v>
      </c>
      <c r="Q168" s="34">
        <v>4.4</v>
      </c>
      <c r="R168" s="36">
        <f t="shared" si="5"/>
        <v>4.4</v>
      </c>
    </row>
    <row r="169" spans="9:18" ht="12.75">
      <c r="I169" s="3">
        <v>37596</v>
      </c>
      <c r="J169" s="1">
        <v>15.35</v>
      </c>
      <c r="K169" s="34">
        <v>15.4</v>
      </c>
      <c r="L169" s="35">
        <f t="shared" si="4"/>
      </c>
      <c r="O169" s="3">
        <v>37596</v>
      </c>
      <c r="P169" s="1">
        <v>5.11</v>
      </c>
      <c r="Q169" s="34">
        <v>5.1</v>
      </c>
      <c r="R169" s="36">
        <f t="shared" si="5"/>
        <v>5.1</v>
      </c>
    </row>
    <row r="170" spans="9:18" ht="12.75">
      <c r="I170" s="3">
        <v>37589</v>
      </c>
      <c r="J170" s="1">
        <v>15</v>
      </c>
      <c r="K170" s="34">
        <v>15</v>
      </c>
      <c r="L170" s="35">
        <f t="shared" si="4"/>
      </c>
      <c r="O170" s="3">
        <v>37589</v>
      </c>
      <c r="P170" s="1">
        <v>4.16</v>
      </c>
      <c r="Q170" s="34">
        <v>4.2</v>
      </c>
      <c r="R170" s="36">
        <f t="shared" si="5"/>
        <v>4.2</v>
      </c>
    </row>
    <row r="171" spans="9:18" ht="12.75">
      <c r="I171" s="3">
        <v>37582</v>
      </c>
      <c r="J171" s="1">
        <v>14.35</v>
      </c>
      <c r="K171" s="34">
        <v>14.4</v>
      </c>
      <c r="L171" s="36">
        <f t="shared" si="4"/>
        <v>14.4</v>
      </c>
      <c r="O171" s="3">
        <v>37582</v>
      </c>
      <c r="P171" s="1">
        <v>3.46</v>
      </c>
      <c r="Q171" s="34">
        <v>3.5</v>
      </c>
      <c r="R171" s="36">
        <f t="shared" si="5"/>
        <v>3.5</v>
      </c>
    </row>
    <row r="172" spans="9:18" ht="12.75">
      <c r="I172" s="3">
        <v>37575</v>
      </c>
      <c r="J172" s="1">
        <v>12.48</v>
      </c>
      <c r="K172" s="34">
        <v>12.5</v>
      </c>
      <c r="L172" s="36">
        <f t="shared" si="4"/>
        <v>12.5</v>
      </c>
      <c r="O172" s="3">
        <v>37575</v>
      </c>
      <c r="P172" s="1">
        <v>3.02</v>
      </c>
      <c r="Q172" s="34">
        <v>3</v>
      </c>
      <c r="R172" s="36">
        <f t="shared" si="5"/>
        <v>3</v>
      </c>
    </row>
    <row r="173" spans="9:18" ht="12.75">
      <c r="I173" s="3">
        <v>37568</v>
      </c>
      <c r="J173" s="1">
        <v>12.4</v>
      </c>
      <c r="K173" s="34">
        <v>12.4</v>
      </c>
      <c r="L173" s="36">
        <f t="shared" si="4"/>
        <v>12.4</v>
      </c>
      <c r="O173" s="3">
        <v>37568</v>
      </c>
      <c r="P173" s="1">
        <v>3.35</v>
      </c>
      <c r="Q173" s="34">
        <v>3.4</v>
      </c>
      <c r="R173" s="36">
        <f t="shared" si="5"/>
        <v>3.4</v>
      </c>
    </row>
    <row r="174" spans="9:18" ht="12.75">
      <c r="I174" s="3">
        <v>37561</v>
      </c>
      <c r="J174" s="1">
        <v>12.1</v>
      </c>
      <c r="K174" s="34">
        <v>12.1</v>
      </c>
      <c r="L174" s="36">
        <f t="shared" si="4"/>
        <v>12.1</v>
      </c>
      <c r="O174" s="3">
        <v>37561</v>
      </c>
      <c r="P174" s="1">
        <v>2.24</v>
      </c>
      <c r="Q174" s="34">
        <v>2.2</v>
      </c>
      <c r="R174" s="36">
        <f t="shared" si="5"/>
        <v>2.2</v>
      </c>
    </row>
    <row r="175" spans="9:18" ht="12.75">
      <c r="I175" s="3">
        <v>37554</v>
      </c>
      <c r="J175" s="1">
        <v>10.38</v>
      </c>
      <c r="K175" s="34">
        <v>10.4</v>
      </c>
      <c r="L175" s="36">
        <f t="shared" si="4"/>
        <v>10.4</v>
      </c>
      <c r="O175" s="3">
        <v>37554</v>
      </c>
      <c r="P175" s="1">
        <v>1.69</v>
      </c>
      <c r="Q175" s="34">
        <v>1.7</v>
      </c>
      <c r="R175" s="36">
        <f t="shared" si="5"/>
        <v>1.7</v>
      </c>
    </row>
    <row r="176" spans="9:18" ht="12.75">
      <c r="I176" s="3">
        <v>37547</v>
      </c>
      <c r="J176" s="1">
        <v>10.06</v>
      </c>
      <c r="K176" s="34">
        <v>10.1</v>
      </c>
      <c r="L176" s="36">
        <f t="shared" si="4"/>
        <v>10.1</v>
      </c>
      <c r="O176" s="3">
        <v>37547</v>
      </c>
      <c r="P176" s="1">
        <v>1.87</v>
      </c>
      <c r="Q176" s="34">
        <v>1.9</v>
      </c>
      <c r="R176" s="36">
        <f t="shared" si="5"/>
        <v>1.9</v>
      </c>
    </row>
    <row r="177" spans="9:18" ht="12.75">
      <c r="I177" s="3">
        <v>37540</v>
      </c>
      <c r="J177" s="1">
        <v>9.25</v>
      </c>
      <c r="K177" s="34">
        <v>9.3</v>
      </c>
      <c r="L177" s="36">
        <f t="shared" si="4"/>
        <v>9.3</v>
      </c>
      <c r="O177" s="3">
        <v>37540</v>
      </c>
      <c r="P177" s="1">
        <v>2.61</v>
      </c>
      <c r="Q177" s="34">
        <v>2.6</v>
      </c>
      <c r="R177" s="36">
        <f t="shared" si="5"/>
        <v>2.6</v>
      </c>
    </row>
    <row r="178" spans="9:18" ht="12.75">
      <c r="I178" s="3">
        <v>37533</v>
      </c>
      <c r="J178" s="1">
        <v>10.99</v>
      </c>
      <c r="K178" s="34">
        <v>11</v>
      </c>
      <c r="L178" s="36">
        <f t="shared" si="4"/>
        <v>11</v>
      </c>
      <c r="O178" s="3">
        <v>37533</v>
      </c>
      <c r="P178" s="1">
        <v>2.89</v>
      </c>
      <c r="Q178" s="34">
        <v>2.9</v>
      </c>
      <c r="R178" s="36">
        <f t="shared" si="5"/>
        <v>2.9</v>
      </c>
    </row>
    <row r="179" spans="9:18" ht="12.75">
      <c r="I179" s="3">
        <v>37526</v>
      </c>
      <c r="J179" s="1">
        <v>11.94</v>
      </c>
      <c r="K179" s="34">
        <v>11.9</v>
      </c>
      <c r="L179" s="36">
        <f t="shared" si="4"/>
        <v>11.9</v>
      </c>
      <c r="O179" s="3">
        <v>37526</v>
      </c>
      <c r="P179" s="1">
        <v>2.84</v>
      </c>
      <c r="Q179" s="34">
        <v>2.8</v>
      </c>
      <c r="R179" s="36">
        <f t="shared" si="5"/>
        <v>2.8</v>
      </c>
    </row>
    <row r="180" spans="9:18" ht="12.75">
      <c r="I180" s="3">
        <v>37519</v>
      </c>
      <c r="J180" s="1">
        <v>12.99</v>
      </c>
      <c r="K180" s="34">
        <v>13</v>
      </c>
      <c r="L180" s="36">
        <f t="shared" si="4"/>
        <v>13</v>
      </c>
      <c r="O180" s="3">
        <v>37519</v>
      </c>
      <c r="P180" s="1">
        <v>3.34</v>
      </c>
      <c r="Q180" s="34">
        <v>3.3</v>
      </c>
      <c r="R180" s="36">
        <f t="shared" si="5"/>
        <v>3.3</v>
      </c>
    </row>
    <row r="181" spans="9:18" ht="12.75">
      <c r="I181" s="3">
        <v>37512</v>
      </c>
      <c r="J181" s="1">
        <v>12.91</v>
      </c>
      <c r="K181" s="34">
        <v>12.9</v>
      </c>
      <c r="L181" s="36">
        <f t="shared" si="4"/>
        <v>12.9</v>
      </c>
      <c r="O181" s="3">
        <v>37512</v>
      </c>
      <c r="P181" s="1">
        <v>3.87</v>
      </c>
      <c r="Q181" s="34">
        <v>3.9</v>
      </c>
      <c r="R181" s="36">
        <f t="shared" si="5"/>
        <v>3.9</v>
      </c>
    </row>
    <row r="182" spans="9:18" ht="12.75">
      <c r="I182" s="3">
        <v>37505</v>
      </c>
      <c r="J182" s="1">
        <v>13.6</v>
      </c>
      <c r="K182" s="34">
        <v>13.6</v>
      </c>
      <c r="L182" s="36">
        <f t="shared" si="4"/>
        <v>13.6</v>
      </c>
      <c r="O182" s="3">
        <v>37505</v>
      </c>
      <c r="P182" s="1">
        <v>3.45</v>
      </c>
      <c r="Q182" s="34">
        <v>3.5</v>
      </c>
      <c r="R182" s="36">
        <f t="shared" si="5"/>
        <v>3.5</v>
      </c>
    </row>
    <row r="183" spans="9:18" ht="12.75">
      <c r="I183" s="3">
        <v>37498</v>
      </c>
      <c r="J183" s="1">
        <v>14.52</v>
      </c>
      <c r="K183" s="34">
        <v>14.5</v>
      </c>
      <c r="L183" s="36">
        <f t="shared" si="4"/>
        <v>14.5</v>
      </c>
      <c r="O183" s="3">
        <v>37498</v>
      </c>
      <c r="P183" s="1">
        <v>3.97</v>
      </c>
      <c r="Q183" s="34">
        <v>4</v>
      </c>
      <c r="R183" s="36">
        <f t="shared" si="5"/>
        <v>4</v>
      </c>
    </row>
    <row r="184" spans="9:18" ht="12.75">
      <c r="I184" s="3">
        <v>37491</v>
      </c>
      <c r="J184" s="1">
        <v>14.65</v>
      </c>
      <c r="K184" s="34">
        <v>14.7</v>
      </c>
      <c r="L184" s="36">
        <f t="shared" si="4"/>
        <v>14.7</v>
      </c>
      <c r="O184" s="3">
        <v>37491</v>
      </c>
      <c r="P184" s="1">
        <v>3.95</v>
      </c>
      <c r="Q184" s="34">
        <v>4</v>
      </c>
      <c r="R184" s="36">
        <f t="shared" si="5"/>
        <v>4</v>
      </c>
    </row>
    <row r="185" spans="9:18" ht="12.75">
      <c r="I185" s="3">
        <v>37484</v>
      </c>
      <c r="J185" s="1">
        <v>13.01</v>
      </c>
      <c r="K185" s="34">
        <v>13</v>
      </c>
      <c r="L185" s="36">
        <f t="shared" si="4"/>
        <v>13</v>
      </c>
      <c r="O185" s="3">
        <v>37484</v>
      </c>
      <c r="P185" s="1">
        <v>3.79</v>
      </c>
      <c r="Q185" s="34">
        <v>3.8</v>
      </c>
      <c r="R185" s="36">
        <f t="shared" si="5"/>
        <v>3.8</v>
      </c>
    </row>
    <row r="186" spans="9:18" ht="12.75">
      <c r="I186" s="3">
        <v>37477</v>
      </c>
      <c r="J186" s="1">
        <v>11.58</v>
      </c>
      <c r="K186" s="34">
        <v>11.6</v>
      </c>
      <c r="L186" s="36">
        <f t="shared" si="4"/>
        <v>11.6</v>
      </c>
      <c r="O186" s="3">
        <v>37477</v>
      </c>
      <c r="P186" s="1">
        <v>3.97</v>
      </c>
      <c r="Q186" s="34">
        <v>4</v>
      </c>
      <c r="R186" s="36">
        <f t="shared" si="5"/>
        <v>4</v>
      </c>
    </row>
    <row r="187" spans="9:18" ht="12.75">
      <c r="I187" s="3">
        <v>37470</v>
      </c>
      <c r="J187" s="1">
        <v>12.45</v>
      </c>
      <c r="K187" s="34">
        <v>12.5</v>
      </c>
      <c r="L187" s="36">
        <f t="shared" si="4"/>
        <v>12.5</v>
      </c>
      <c r="O187" s="3">
        <v>37470</v>
      </c>
      <c r="P187" s="1">
        <v>3.89</v>
      </c>
      <c r="Q187" s="34">
        <v>3.9</v>
      </c>
      <c r="R187" s="36">
        <f t="shared" si="5"/>
        <v>3.9</v>
      </c>
    </row>
    <row r="188" spans="9:18" ht="12.75">
      <c r="I188" s="3">
        <v>37463</v>
      </c>
      <c r="J188" s="1">
        <v>13.25</v>
      </c>
      <c r="K188" s="34">
        <v>13.3</v>
      </c>
      <c r="L188" s="36">
        <f t="shared" si="4"/>
        <v>13.3</v>
      </c>
      <c r="O188" s="3">
        <v>37463</v>
      </c>
      <c r="P188" s="1">
        <v>5.35</v>
      </c>
      <c r="Q188" s="34">
        <v>5.4</v>
      </c>
      <c r="R188" s="36">
        <f t="shared" si="5"/>
        <v>5.4</v>
      </c>
    </row>
    <row r="189" spans="9:18" ht="12.75">
      <c r="I189" s="3">
        <v>37456</v>
      </c>
      <c r="J189" s="1">
        <v>14.25</v>
      </c>
      <c r="K189" s="34">
        <v>14.3</v>
      </c>
      <c r="L189" s="36">
        <f t="shared" si="4"/>
        <v>14.3</v>
      </c>
      <c r="O189" s="3">
        <v>37456</v>
      </c>
      <c r="P189" s="1">
        <v>6.13</v>
      </c>
      <c r="Q189" s="34">
        <v>6.1</v>
      </c>
      <c r="R189" s="36">
        <f t="shared" si="5"/>
        <v>6.1</v>
      </c>
    </row>
    <row r="190" spans="9:18" ht="12.75">
      <c r="I190" s="3">
        <v>37449</v>
      </c>
      <c r="J190" s="1">
        <v>13.93</v>
      </c>
      <c r="K190" s="34">
        <v>13.9</v>
      </c>
      <c r="L190" s="36">
        <f t="shared" si="4"/>
        <v>13.9</v>
      </c>
      <c r="O190" s="3">
        <v>37449</v>
      </c>
      <c r="P190" s="1">
        <v>6.53</v>
      </c>
      <c r="Q190" s="34">
        <v>6.5</v>
      </c>
      <c r="R190" s="36">
        <f t="shared" si="5"/>
        <v>6.5</v>
      </c>
    </row>
    <row r="191" spans="9:18" ht="12.75">
      <c r="I191" s="3">
        <v>37442</v>
      </c>
      <c r="J191" s="1">
        <v>13.84</v>
      </c>
      <c r="K191" s="34">
        <v>13.8</v>
      </c>
      <c r="L191" s="36">
        <f t="shared" si="4"/>
        <v>13.8</v>
      </c>
      <c r="O191" s="3">
        <v>37442</v>
      </c>
      <c r="P191" s="1">
        <v>6.33</v>
      </c>
      <c r="Q191" s="34">
        <v>6.3</v>
      </c>
      <c r="R191" s="36">
        <f t="shared" si="5"/>
        <v>6.3</v>
      </c>
    </row>
    <row r="192" spans="9:18" ht="12.75">
      <c r="I192" s="3">
        <v>37435</v>
      </c>
      <c r="J192" s="1">
        <v>13.4</v>
      </c>
      <c r="K192" s="34">
        <v>13.4</v>
      </c>
      <c r="L192" s="36">
        <f t="shared" si="4"/>
        <v>13.4</v>
      </c>
      <c r="O192" s="3">
        <v>37435</v>
      </c>
      <c r="P192" s="1">
        <v>6.92</v>
      </c>
      <c r="Q192" s="34">
        <v>6.9</v>
      </c>
      <c r="R192" s="36">
        <f t="shared" si="5"/>
        <v>6.9</v>
      </c>
    </row>
    <row r="193" spans="9:18" ht="12.75">
      <c r="I193" s="3">
        <v>37428</v>
      </c>
      <c r="J193" s="1">
        <v>14.64</v>
      </c>
      <c r="K193" s="34">
        <v>14.6</v>
      </c>
      <c r="L193" s="36">
        <f t="shared" si="4"/>
        <v>14.6</v>
      </c>
      <c r="O193" s="3">
        <v>37428</v>
      </c>
      <c r="P193" s="1">
        <v>8.15</v>
      </c>
      <c r="Q193" s="34">
        <v>8.2</v>
      </c>
      <c r="R193" s="36">
        <f t="shared" si="5"/>
        <v>8.2</v>
      </c>
    </row>
    <row r="194" spans="9:18" ht="12.75">
      <c r="I194" s="3">
        <v>37421</v>
      </c>
      <c r="J194" s="1">
        <v>15.59</v>
      </c>
      <c r="K194" s="34">
        <v>15.6</v>
      </c>
      <c r="L194" s="35">
        <f t="shared" si="4"/>
      </c>
      <c r="O194" s="3">
        <v>37421</v>
      </c>
      <c r="P194" s="1">
        <v>9.41</v>
      </c>
      <c r="Q194" s="34">
        <v>9.4</v>
      </c>
      <c r="R194" s="36">
        <f t="shared" si="5"/>
        <v>9.4</v>
      </c>
    </row>
    <row r="195" spans="9:18" ht="12.75">
      <c r="I195" s="3">
        <v>37414</v>
      </c>
      <c r="J195" s="1">
        <v>15.81</v>
      </c>
      <c r="K195" s="34">
        <v>15.8</v>
      </c>
      <c r="L195" s="35">
        <f t="shared" si="4"/>
      </c>
      <c r="O195" s="3">
        <v>37414</v>
      </c>
      <c r="P195" s="1">
        <v>11.52</v>
      </c>
      <c r="Q195" s="34">
        <v>11.5</v>
      </c>
      <c r="R195" s="36">
        <f t="shared" si="5"/>
        <v>11.5</v>
      </c>
    </row>
    <row r="196" spans="9:18" ht="12.75">
      <c r="I196" s="3">
        <v>37407</v>
      </c>
      <c r="J196" s="1">
        <v>16.63</v>
      </c>
      <c r="K196" s="34">
        <v>16.6</v>
      </c>
      <c r="L196" s="35">
        <f t="shared" si="4"/>
      </c>
      <c r="O196" s="3">
        <v>37407</v>
      </c>
      <c r="P196" s="1">
        <v>12.99</v>
      </c>
      <c r="Q196" s="34">
        <v>13</v>
      </c>
      <c r="R196" s="36">
        <f t="shared" si="5"/>
        <v>13</v>
      </c>
    </row>
    <row r="197" spans="9:18" ht="12.75">
      <c r="I197" s="3">
        <v>37400</v>
      </c>
      <c r="J197" s="1">
        <v>16.84</v>
      </c>
      <c r="K197" s="34">
        <v>16.8</v>
      </c>
      <c r="L197" s="35">
        <f t="shared" si="4"/>
      </c>
      <c r="O197" s="3">
        <v>37400</v>
      </c>
      <c r="P197" s="1">
        <v>13.25</v>
      </c>
      <c r="Q197" s="34">
        <v>13.3</v>
      </c>
      <c r="R197" s="36">
        <f t="shared" si="5"/>
        <v>13.3</v>
      </c>
    </row>
    <row r="198" spans="9:18" ht="12.75">
      <c r="I198" s="3">
        <v>37393</v>
      </c>
      <c r="J198" s="1">
        <v>15.41</v>
      </c>
      <c r="K198" s="34">
        <v>15.4</v>
      </c>
      <c r="L198" s="35">
        <f t="shared" si="4"/>
      </c>
      <c r="O198" s="3">
        <v>37393</v>
      </c>
      <c r="P198" s="1">
        <v>11.01</v>
      </c>
      <c r="Q198" s="34">
        <v>11</v>
      </c>
      <c r="R198" s="36">
        <f t="shared" si="5"/>
        <v>11</v>
      </c>
    </row>
    <row r="199" spans="9:18" ht="12.75">
      <c r="I199" s="3">
        <v>37386</v>
      </c>
      <c r="J199" s="1">
        <v>13.25</v>
      </c>
      <c r="K199" s="34">
        <v>13.3</v>
      </c>
      <c r="L199" s="36">
        <f t="shared" si="4"/>
        <v>13.3</v>
      </c>
      <c r="O199" s="3">
        <v>37386</v>
      </c>
      <c r="P199" s="1">
        <v>9.7</v>
      </c>
      <c r="Q199" s="34">
        <v>9.7</v>
      </c>
      <c r="R199" s="36">
        <f t="shared" si="5"/>
        <v>9.7</v>
      </c>
    </row>
    <row r="200" spans="9:18" ht="12.75">
      <c r="I200" s="3">
        <v>37379</v>
      </c>
      <c r="J200" s="1">
        <v>14.09</v>
      </c>
      <c r="K200" s="34">
        <v>14.1</v>
      </c>
      <c r="L200" s="36">
        <f t="shared" si="4"/>
        <v>14.1</v>
      </c>
      <c r="O200" s="3">
        <v>37379</v>
      </c>
      <c r="P200" s="1">
        <v>10.5</v>
      </c>
      <c r="Q200" s="34">
        <v>10.5</v>
      </c>
      <c r="R200" s="36">
        <f t="shared" si="5"/>
        <v>10.5</v>
      </c>
    </row>
    <row r="201" spans="9:18" ht="12.75">
      <c r="I201" s="3">
        <v>37372</v>
      </c>
      <c r="J201" s="1">
        <v>14.95</v>
      </c>
      <c r="K201" s="34">
        <v>15</v>
      </c>
      <c r="L201" s="35">
        <f t="shared" si="4"/>
      </c>
      <c r="O201" s="3">
        <v>37372</v>
      </c>
      <c r="P201" s="1">
        <v>11.5</v>
      </c>
      <c r="Q201" s="34">
        <v>11.5</v>
      </c>
      <c r="R201" s="36">
        <f t="shared" si="5"/>
        <v>11.5</v>
      </c>
    </row>
    <row r="202" spans="9:18" ht="12.75">
      <c r="I202" s="3">
        <v>37365</v>
      </c>
      <c r="J202" s="1">
        <v>15.51</v>
      </c>
      <c r="K202" s="34">
        <v>15.5</v>
      </c>
      <c r="L202" s="35">
        <f aca="true" t="shared" si="6" ref="L202:L265">IF(K202&lt;15,K202,"")</f>
      </c>
      <c r="O202" s="3">
        <v>37365</v>
      </c>
      <c r="P202" s="1">
        <v>10.42</v>
      </c>
      <c r="Q202" s="34">
        <v>10.4</v>
      </c>
      <c r="R202" s="36">
        <f aca="true" t="shared" si="7" ref="R202:R265">IF(Q202&lt;15,Q202,"")</f>
        <v>10.4</v>
      </c>
    </row>
    <row r="203" spans="9:18" ht="12.75">
      <c r="I203" s="3">
        <v>37358</v>
      </c>
      <c r="J203" s="1">
        <v>15.74</v>
      </c>
      <c r="K203" s="34">
        <v>15.7</v>
      </c>
      <c r="L203" s="35">
        <f t="shared" si="6"/>
      </c>
      <c r="O203" s="3">
        <v>37358</v>
      </c>
      <c r="P203" s="1">
        <v>10.6</v>
      </c>
      <c r="Q203" s="34">
        <v>10.6</v>
      </c>
      <c r="R203" s="36">
        <f t="shared" si="7"/>
        <v>10.6</v>
      </c>
    </row>
    <row r="204" spans="9:18" ht="12.75">
      <c r="I204" s="3">
        <v>37351</v>
      </c>
      <c r="J204" s="1">
        <v>16.87</v>
      </c>
      <c r="K204" s="34">
        <v>16.9</v>
      </c>
      <c r="L204" s="35">
        <f t="shared" si="6"/>
      </c>
      <c r="O204" s="3">
        <v>37351</v>
      </c>
      <c r="P204" s="1">
        <v>11.75</v>
      </c>
      <c r="Q204" s="34">
        <v>11.8</v>
      </c>
      <c r="R204" s="36">
        <f t="shared" si="7"/>
        <v>11.8</v>
      </c>
    </row>
    <row r="205" spans="9:18" ht="12.75">
      <c r="I205" s="3">
        <v>37344</v>
      </c>
      <c r="J205" s="1">
        <v>16.89</v>
      </c>
      <c r="K205" s="34">
        <v>16.9</v>
      </c>
      <c r="L205" s="35">
        <f t="shared" si="6"/>
      </c>
      <c r="O205" s="3">
        <v>37344</v>
      </c>
      <c r="P205" s="1">
        <v>11.91</v>
      </c>
      <c r="Q205" s="34">
        <v>11.9</v>
      </c>
      <c r="R205" s="36">
        <f t="shared" si="7"/>
        <v>11.9</v>
      </c>
    </row>
    <row r="206" spans="9:18" ht="12.75">
      <c r="I206" s="3">
        <v>37337</v>
      </c>
      <c r="J206" s="1">
        <v>16.92</v>
      </c>
      <c r="K206" s="34">
        <v>16.9</v>
      </c>
      <c r="L206" s="35">
        <f t="shared" si="6"/>
      </c>
      <c r="O206" s="3">
        <v>37337</v>
      </c>
      <c r="P206" s="1">
        <v>12.48</v>
      </c>
      <c r="Q206" s="34">
        <v>12.5</v>
      </c>
      <c r="R206" s="36">
        <f t="shared" si="7"/>
        <v>12.5</v>
      </c>
    </row>
    <row r="207" spans="9:18" ht="12.75">
      <c r="I207" s="3">
        <v>37330</v>
      </c>
      <c r="J207" s="1">
        <v>17.66</v>
      </c>
      <c r="K207" s="34">
        <v>17.7</v>
      </c>
      <c r="L207" s="35">
        <f t="shared" si="6"/>
      </c>
      <c r="O207" s="3">
        <v>37330</v>
      </c>
      <c r="P207" s="1">
        <v>14.55</v>
      </c>
      <c r="Q207" s="34">
        <v>14.6</v>
      </c>
      <c r="R207" s="36">
        <f t="shared" si="7"/>
        <v>14.6</v>
      </c>
    </row>
    <row r="208" spans="9:18" ht="12.75">
      <c r="I208" s="3">
        <v>37323</v>
      </c>
      <c r="J208" s="1">
        <v>15.18</v>
      </c>
      <c r="K208" s="34">
        <v>15.2</v>
      </c>
      <c r="L208" s="35">
        <f t="shared" si="6"/>
      </c>
      <c r="O208" s="3">
        <v>37323</v>
      </c>
      <c r="P208" s="1">
        <v>10.52</v>
      </c>
      <c r="Q208" s="34">
        <v>10.5</v>
      </c>
      <c r="R208" s="36">
        <f t="shared" si="7"/>
        <v>10.5</v>
      </c>
    </row>
    <row r="209" spans="9:18" ht="12.75">
      <c r="I209" s="3">
        <v>37316</v>
      </c>
      <c r="J209" s="1">
        <v>15.36</v>
      </c>
      <c r="K209" s="34">
        <v>15.4</v>
      </c>
      <c r="L209" s="35">
        <f t="shared" si="6"/>
      </c>
      <c r="O209" s="3">
        <v>37316</v>
      </c>
      <c r="P209" s="1">
        <v>10.31</v>
      </c>
      <c r="Q209" s="34">
        <v>10.3</v>
      </c>
      <c r="R209" s="36">
        <f t="shared" si="7"/>
        <v>10.3</v>
      </c>
    </row>
    <row r="210" spans="9:18" ht="12.75">
      <c r="I210" s="3">
        <v>37309</v>
      </c>
      <c r="J210" s="1">
        <v>16.61</v>
      </c>
      <c r="K210" s="34">
        <v>16.6</v>
      </c>
      <c r="L210" s="35">
        <f t="shared" si="6"/>
      </c>
      <c r="O210" s="3">
        <v>37309</v>
      </c>
      <c r="P210" s="1">
        <v>12.4</v>
      </c>
      <c r="Q210" s="34">
        <v>12.4</v>
      </c>
      <c r="R210" s="36">
        <f t="shared" si="7"/>
        <v>12.4</v>
      </c>
    </row>
    <row r="211" spans="9:18" ht="12.75">
      <c r="I211" s="3">
        <v>37302</v>
      </c>
      <c r="J211" s="1">
        <v>16.93</v>
      </c>
      <c r="K211" s="34">
        <v>16.9</v>
      </c>
      <c r="L211" s="35">
        <f t="shared" si="6"/>
      </c>
      <c r="O211" s="3">
        <v>37302</v>
      </c>
      <c r="P211" s="1">
        <v>12.34</v>
      </c>
      <c r="Q211" s="34">
        <v>12.3</v>
      </c>
      <c r="R211" s="36">
        <f t="shared" si="7"/>
        <v>12.3</v>
      </c>
    </row>
    <row r="212" spans="9:18" ht="12.75">
      <c r="I212" s="3">
        <v>37295</v>
      </c>
      <c r="J212" s="1">
        <v>19</v>
      </c>
      <c r="K212" s="34">
        <v>19</v>
      </c>
      <c r="L212" s="35">
        <f t="shared" si="6"/>
      </c>
      <c r="O212" s="3">
        <v>37295</v>
      </c>
      <c r="P212" s="1">
        <v>14.12</v>
      </c>
      <c r="Q212" s="34">
        <v>14.1</v>
      </c>
      <c r="R212" s="36">
        <f t="shared" si="7"/>
        <v>14.1</v>
      </c>
    </row>
    <row r="213" spans="9:18" ht="12.75">
      <c r="I213" s="3">
        <v>37288</v>
      </c>
      <c r="J213" s="1">
        <v>19.48</v>
      </c>
      <c r="K213" s="34">
        <v>19.5</v>
      </c>
      <c r="L213" s="35">
        <f t="shared" si="6"/>
      </c>
      <c r="O213" s="3">
        <v>37288</v>
      </c>
      <c r="P213" s="1">
        <v>15.65</v>
      </c>
      <c r="Q213" s="34">
        <v>15.7</v>
      </c>
      <c r="R213" s="35">
        <f t="shared" si="7"/>
      </c>
    </row>
    <row r="214" spans="9:18" ht="12.75">
      <c r="I214" s="3">
        <v>37281</v>
      </c>
      <c r="J214" s="1">
        <v>19.22</v>
      </c>
      <c r="K214" s="34">
        <v>19.2</v>
      </c>
      <c r="L214" s="35">
        <f t="shared" si="6"/>
      </c>
      <c r="O214" s="3">
        <v>37281</v>
      </c>
      <c r="P214" s="1">
        <v>18.1</v>
      </c>
      <c r="Q214" s="34">
        <v>18.1</v>
      </c>
      <c r="R214" s="35">
        <f t="shared" si="7"/>
      </c>
    </row>
    <row r="215" spans="9:18" ht="12.75">
      <c r="I215" s="3">
        <v>37274</v>
      </c>
      <c r="J215" s="1">
        <v>19.92</v>
      </c>
      <c r="K215" s="34">
        <v>19.9</v>
      </c>
      <c r="L215" s="35">
        <f t="shared" si="6"/>
      </c>
      <c r="O215" s="3">
        <v>37274</v>
      </c>
      <c r="P215" s="1">
        <v>21.12</v>
      </c>
      <c r="Q215" s="34">
        <v>21.1</v>
      </c>
      <c r="R215" s="35">
        <f t="shared" si="7"/>
      </c>
    </row>
    <row r="216" spans="9:18" ht="12.75">
      <c r="I216" s="3">
        <v>37267</v>
      </c>
      <c r="J216" s="1">
        <v>21</v>
      </c>
      <c r="K216" s="34">
        <v>21</v>
      </c>
      <c r="L216" s="35">
        <f t="shared" si="6"/>
      </c>
      <c r="O216" s="3">
        <v>37267</v>
      </c>
      <c r="P216" s="1">
        <v>22.62</v>
      </c>
      <c r="Q216" s="34">
        <v>22.6</v>
      </c>
      <c r="R216" s="35">
        <f t="shared" si="7"/>
      </c>
    </row>
    <row r="217" spans="9:18" ht="12.75">
      <c r="I217" s="3">
        <v>37260</v>
      </c>
      <c r="J217" s="1">
        <v>18.45</v>
      </c>
      <c r="K217" s="34">
        <v>18.5</v>
      </c>
      <c r="L217" s="35">
        <f t="shared" si="6"/>
      </c>
      <c r="O217" s="3">
        <v>37260</v>
      </c>
      <c r="P217" s="1">
        <v>21</v>
      </c>
      <c r="Q217" s="34">
        <v>21</v>
      </c>
      <c r="R217" s="35">
        <f t="shared" si="7"/>
      </c>
    </row>
    <row r="218" spans="9:18" ht="12.75">
      <c r="I218" s="3">
        <v>37253</v>
      </c>
      <c r="J218" s="1">
        <v>18.23</v>
      </c>
      <c r="K218" s="34">
        <v>18.2</v>
      </c>
      <c r="L218" s="35">
        <f t="shared" si="6"/>
      </c>
      <c r="O218" s="3">
        <v>37253</v>
      </c>
      <c r="P218" s="1">
        <v>20.05</v>
      </c>
      <c r="Q218" s="34">
        <v>20.1</v>
      </c>
      <c r="R218" s="35">
        <f t="shared" si="7"/>
      </c>
    </row>
    <row r="219" spans="9:18" ht="12.75">
      <c r="I219" s="3">
        <v>37246</v>
      </c>
      <c r="J219" s="1">
        <v>19.27</v>
      </c>
      <c r="K219" s="34">
        <v>19.3</v>
      </c>
      <c r="L219" s="35">
        <f t="shared" si="6"/>
      </c>
      <c r="O219" s="3">
        <v>37246</v>
      </c>
      <c r="P219" s="1">
        <v>21.95</v>
      </c>
      <c r="Q219" s="34">
        <v>22</v>
      </c>
      <c r="R219" s="35">
        <f t="shared" si="7"/>
      </c>
    </row>
    <row r="220" spans="9:18" ht="12.75">
      <c r="I220" s="3">
        <v>37239</v>
      </c>
      <c r="J220" s="1">
        <v>20.91</v>
      </c>
      <c r="K220" s="34">
        <v>20.9</v>
      </c>
      <c r="L220" s="35">
        <f t="shared" si="6"/>
      </c>
      <c r="O220" s="3">
        <v>37239</v>
      </c>
      <c r="P220" s="1">
        <v>23.8</v>
      </c>
      <c r="Q220" s="34">
        <v>23.8</v>
      </c>
      <c r="R220" s="35">
        <f t="shared" si="7"/>
      </c>
    </row>
    <row r="221" spans="9:18" ht="12.75">
      <c r="I221" s="3">
        <v>37232</v>
      </c>
      <c r="J221" s="1">
        <v>20.03</v>
      </c>
      <c r="K221" s="34">
        <v>20</v>
      </c>
      <c r="L221" s="35">
        <f t="shared" si="6"/>
      </c>
      <c r="O221" s="3">
        <v>37232</v>
      </c>
      <c r="P221" s="1">
        <v>21.07</v>
      </c>
      <c r="Q221" s="34">
        <v>21.1</v>
      </c>
      <c r="R221" s="35">
        <f t="shared" si="7"/>
      </c>
    </row>
    <row r="222" spans="9:18" ht="12.75">
      <c r="I222" s="3">
        <v>37225</v>
      </c>
      <c r="J222" s="1">
        <v>19.8</v>
      </c>
      <c r="K222" s="34">
        <v>19.8</v>
      </c>
      <c r="L222" s="35">
        <f t="shared" si="6"/>
      </c>
      <c r="O222" s="3">
        <v>37225</v>
      </c>
      <c r="P222" s="1">
        <v>18.24</v>
      </c>
      <c r="Q222" s="34">
        <v>18.2</v>
      </c>
      <c r="R222" s="35">
        <f t="shared" si="7"/>
      </c>
    </row>
    <row r="223" spans="9:18" ht="12.75">
      <c r="I223" s="3">
        <v>37218</v>
      </c>
      <c r="J223" s="1">
        <v>20.14</v>
      </c>
      <c r="K223" s="34">
        <v>20.1</v>
      </c>
      <c r="L223" s="35">
        <f t="shared" si="6"/>
      </c>
      <c r="O223" s="3">
        <v>37218</v>
      </c>
      <c r="P223" s="1">
        <v>19.68</v>
      </c>
      <c r="Q223" s="34">
        <v>19.7</v>
      </c>
      <c r="R223" s="35">
        <f t="shared" si="7"/>
      </c>
    </row>
    <row r="224" spans="9:18" ht="12.75">
      <c r="I224" s="3">
        <v>37211</v>
      </c>
      <c r="J224" s="1">
        <v>19.18</v>
      </c>
      <c r="K224" s="34">
        <v>19.2</v>
      </c>
      <c r="L224" s="35">
        <f t="shared" si="6"/>
      </c>
      <c r="O224" s="3">
        <v>37211</v>
      </c>
      <c r="P224" s="1">
        <v>16.8</v>
      </c>
      <c r="Q224" s="34">
        <v>16.8</v>
      </c>
      <c r="R224" s="35">
        <f t="shared" si="7"/>
      </c>
    </row>
    <row r="225" spans="9:18" ht="12.75">
      <c r="I225" s="3">
        <v>37204</v>
      </c>
      <c r="J225" s="1">
        <v>17.86</v>
      </c>
      <c r="K225" s="34">
        <v>17.9</v>
      </c>
      <c r="L225" s="35">
        <f t="shared" si="6"/>
      </c>
      <c r="O225" s="3">
        <v>37204</v>
      </c>
      <c r="P225" s="1">
        <v>16.41</v>
      </c>
      <c r="Q225" s="34">
        <v>16.4</v>
      </c>
      <c r="R225" s="35">
        <f t="shared" si="7"/>
      </c>
    </row>
    <row r="226" spans="9:18" ht="12.75">
      <c r="I226" s="3">
        <v>37197</v>
      </c>
      <c r="J226" s="1">
        <v>17.23</v>
      </c>
      <c r="K226" s="34">
        <v>17.2</v>
      </c>
      <c r="L226" s="35">
        <f t="shared" si="6"/>
      </c>
      <c r="O226" s="3">
        <v>37197</v>
      </c>
      <c r="P226" s="1">
        <v>16.2</v>
      </c>
      <c r="Q226" s="34">
        <v>16.2</v>
      </c>
      <c r="R226" s="35">
        <f t="shared" si="7"/>
      </c>
    </row>
    <row r="227" spans="9:18" ht="12.75">
      <c r="I227" s="3">
        <v>37190</v>
      </c>
      <c r="J227" s="1">
        <v>16.52</v>
      </c>
      <c r="K227" s="34">
        <v>16.5</v>
      </c>
      <c r="L227" s="35">
        <f t="shared" si="6"/>
      </c>
      <c r="O227" s="3">
        <v>37190</v>
      </c>
      <c r="P227" s="1">
        <v>14.43</v>
      </c>
      <c r="Q227" s="34">
        <v>14.4</v>
      </c>
      <c r="R227" s="36">
        <f t="shared" si="7"/>
        <v>14.4</v>
      </c>
    </row>
    <row r="228" spans="9:18" ht="12.75">
      <c r="I228" s="3">
        <v>37183</v>
      </c>
      <c r="J228" s="1">
        <v>16.65</v>
      </c>
      <c r="K228" s="34">
        <v>16.7</v>
      </c>
      <c r="L228" s="35">
        <f t="shared" si="6"/>
      </c>
      <c r="O228" s="3">
        <v>37183</v>
      </c>
      <c r="P228" s="1">
        <v>16.79</v>
      </c>
      <c r="Q228" s="34">
        <v>16.8</v>
      </c>
      <c r="R228" s="35">
        <f t="shared" si="7"/>
      </c>
    </row>
    <row r="229" spans="9:18" ht="12.75">
      <c r="I229" s="3">
        <v>37176</v>
      </c>
      <c r="J229" s="1">
        <v>14.4</v>
      </c>
      <c r="K229" s="34">
        <v>14.4</v>
      </c>
      <c r="L229" s="36">
        <f t="shared" si="6"/>
        <v>14.4</v>
      </c>
      <c r="O229" s="3">
        <v>37176</v>
      </c>
      <c r="P229" s="1">
        <v>15.32</v>
      </c>
      <c r="Q229" s="34">
        <v>15.3</v>
      </c>
      <c r="R229" s="35">
        <f t="shared" si="7"/>
      </c>
    </row>
    <row r="230" spans="9:18" ht="12.75">
      <c r="I230" s="3">
        <v>37169</v>
      </c>
      <c r="J230" s="1">
        <v>12.05</v>
      </c>
      <c r="K230" s="34">
        <v>12.1</v>
      </c>
      <c r="L230" s="36">
        <f t="shared" si="6"/>
        <v>12.1</v>
      </c>
      <c r="O230" s="3">
        <v>37169</v>
      </c>
      <c r="P230" s="1">
        <v>13.55</v>
      </c>
      <c r="Q230" s="34">
        <v>13.6</v>
      </c>
      <c r="R230" s="36">
        <f t="shared" si="7"/>
        <v>13.6</v>
      </c>
    </row>
    <row r="231" spans="9:18" ht="12.75">
      <c r="I231" s="3">
        <v>37162</v>
      </c>
      <c r="J231" s="1">
        <v>12.58</v>
      </c>
      <c r="K231" s="34">
        <v>12.6</v>
      </c>
      <c r="L231" s="36">
        <f t="shared" si="6"/>
        <v>12.6</v>
      </c>
      <c r="O231" s="3">
        <v>37162</v>
      </c>
      <c r="P231" s="1">
        <v>13.76</v>
      </c>
      <c r="Q231" s="34">
        <v>13.8</v>
      </c>
      <c r="R231" s="36">
        <f t="shared" si="7"/>
        <v>13.8</v>
      </c>
    </row>
    <row r="232" spans="9:18" ht="12.75">
      <c r="I232" s="3">
        <v>37155</v>
      </c>
      <c r="J232" s="1">
        <v>13.24</v>
      </c>
      <c r="K232" s="34">
        <v>13.2</v>
      </c>
      <c r="L232" s="36">
        <f t="shared" si="6"/>
        <v>13.2</v>
      </c>
      <c r="O232" s="3">
        <v>37155</v>
      </c>
      <c r="P232" s="1">
        <v>13.19</v>
      </c>
      <c r="Q232" s="34">
        <v>13.2</v>
      </c>
      <c r="R232" s="36">
        <f t="shared" si="7"/>
        <v>13.2</v>
      </c>
    </row>
    <row r="233" spans="9:18" ht="12.75">
      <c r="I233" s="3">
        <v>37148</v>
      </c>
      <c r="J233" s="1">
        <v>14.05</v>
      </c>
      <c r="K233" s="34">
        <v>14.1</v>
      </c>
      <c r="L233" s="36">
        <f t="shared" si="6"/>
        <v>14.1</v>
      </c>
      <c r="O233" s="3">
        <v>37148</v>
      </c>
      <c r="P233" s="1">
        <v>14.86</v>
      </c>
      <c r="Q233" s="34">
        <v>14.9</v>
      </c>
      <c r="R233" s="36">
        <f t="shared" si="7"/>
        <v>14.9</v>
      </c>
    </row>
    <row r="234" spans="9:18" ht="12.75">
      <c r="I234" s="3">
        <v>37141</v>
      </c>
      <c r="J234" s="1">
        <v>16.1</v>
      </c>
      <c r="K234" s="34">
        <v>16.1</v>
      </c>
      <c r="L234" s="35">
        <f t="shared" si="6"/>
      </c>
      <c r="O234" s="3">
        <v>37141</v>
      </c>
      <c r="P234" s="1">
        <v>16.43</v>
      </c>
      <c r="Q234" s="34">
        <v>16.4</v>
      </c>
      <c r="R234" s="35">
        <f t="shared" si="7"/>
      </c>
    </row>
    <row r="235" spans="9:18" ht="12.75">
      <c r="I235" s="3">
        <v>37134</v>
      </c>
      <c r="J235" s="1">
        <v>18.2</v>
      </c>
      <c r="K235" s="34">
        <v>18.2</v>
      </c>
      <c r="L235" s="35">
        <f t="shared" si="6"/>
      </c>
      <c r="O235" s="3">
        <v>37134</v>
      </c>
      <c r="P235" s="1">
        <v>19.76</v>
      </c>
      <c r="Q235" s="34">
        <v>19.8</v>
      </c>
      <c r="R235" s="35">
        <f t="shared" si="7"/>
      </c>
    </row>
    <row r="236" spans="9:18" ht="12.75">
      <c r="I236" s="3">
        <v>37127</v>
      </c>
      <c r="J236" s="1">
        <v>16.52</v>
      </c>
      <c r="K236" s="34">
        <v>16.5</v>
      </c>
      <c r="L236" s="35">
        <f t="shared" si="6"/>
      </c>
      <c r="O236" s="3">
        <v>37127</v>
      </c>
      <c r="P236" s="1">
        <v>19.2</v>
      </c>
      <c r="Q236" s="34">
        <v>19.2</v>
      </c>
      <c r="R236" s="35">
        <f t="shared" si="7"/>
      </c>
    </row>
    <row r="237" spans="9:18" ht="12.75">
      <c r="I237" s="3">
        <v>37120</v>
      </c>
      <c r="J237" s="1">
        <v>18.28</v>
      </c>
      <c r="K237" s="34">
        <v>18.3</v>
      </c>
      <c r="L237" s="35">
        <f t="shared" si="6"/>
      </c>
      <c r="O237" s="3">
        <v>37120</v>
      </c>
      <c r="P237" s="1">
        <v>21.37</v>
      </c>
      <c r="Q237" s="34">
        <v>21.4</v>
      </c>
      <c r="R237" s="35">
        <f t="shared" si="7"/>
      </c>
    </row>
    <row r="238" spans="9:18" ht="12.75">
      <c r="I238" s="3">
        <v>37113</v>
      </c>
      <c r="J238" s="1">
        <v>19.79</v>
      </c>
      <c r="K238" s="34">
        <v>19.8</v>
      </c>
      <c r="L238" s="35">
        <f t="shared" si="6"/>
      </c>
      <c r="O238" s="3">
        <v>37113</v>
      </c>
      <c r="P238" s="1">
        <v>22.65</v>
      </c>
      <c r="Q238" s="34">
        <v>22.7</v>
      </c>
      <c r="R238" s="35">
        <f t="shared" si="7"/>
      </c>
    </row>
    <row r="239" spans="9:18" ht="12.75">
      <c r="I239" s="3">
        <v>37106</v>
      </c>
      <c r="J239" s="1">
        <v>19.05</v>
      </c>
      <c r="K239" s="34">
        <v>19.1</v>
      </c>
      <c r="L239" s="35">
        <f t="shared" si="6"/>
      </c>
      <c r="O239" s="3">
        <v>37106</v>
      </c>
      <c r="P239" s="1">
        <v>21.6</v>
      </c>
      <c r="Q239" s="34">
        <v>21.6</v>
      </c>
      <c r="R239" s="35">
        <f t="shared" si="7"/>
      </c>
    </row>
    <row r="240" spans="9:18" ht="12.75">
      <c r="I240" s="3">
        <v>37099</v>
      </c>
      <c r="J240" s="1">
        <v>18.82</v>
      </c>
      <c r="K240" s="34">
        <v>18.8</v>
      </c>
      <c r="L240" s="35">
        <f t="shared" si="6"/>
      </c>
      <c r="O240" s="3">
        <v>37099</v>
      </c>
      <c r="P240" s="1">
        <v>19.4</v>
      </c>
      <c r="Q240" s="34">
        <v>19.4</v>
      </c>
      <c r="R240" s="35">
        <f t="shared" si="7"/>
      </c>
    </row>
    <row r="241" spans="9:18" ht="12.75">
      <c r="I241" s="3">
        <v>37092</v>
      </c>
      <c r="J241" s="1">
        <v>18.34</v>
      </c>
      <c r="K241" s="34">
        <v>18.3</v>
      </c>
      <c r="L241" s="35">
        <f t="shared" si="6"/>
      </c>
      <c r="O241" s="3">
        <v>37092</v>
      </c>
      <c r="P241" s="1">
        <v>20.8</v>
      </c>
      <c r="Q241" s="34">
        <v>20.8</v>
      </c>
      <c r="R241" s="35">
        <f t="shared" si="7"/>
      </c>
    </row>
    <row r="242" spans="9:18" ht="12.75">
      <c r="I242" s="3">
        <v>37085</v>
      </c>
      <c r="J242" s="1">
        <v>17.02</v>
      </c>
      <c r="K242" s="34">
        <v>17</v>
      </c>
      <c r="L242" s="35">
        <f t="shared" si="6"/>
      </c>
      <c r="O242" s="3">
        <v>37085</v>
      </c>
      <c r="P242" s="1">
        <v>21.64</v>
      </c>
      <c r="Q242" s="34">
        <v>21.6</v>
      </c>
      <c r="R242" s="35">
        <f t="shared" si="7"/>
      </c>
    </row>
    <row r="243" spans="9:18" ht="12.75">
      <c r="I243" s="3">
        <v>37078</v>
      </c>
      <c r="J243" s="1">
        <v>18.69</v>
      </c>
      <c r="K243" s="34">
        <v>18.7</v>
      </c>
      <c r="L243" s="35">
        <f t="shared" si="6"/>
      </c>
      <c r="O243" s="3">
        <v>37078</v>
      </c>
      <c r="P243" s="1">
        <v>23.53</v>
      </c>
      <c r="Q243" s="34">
        <v>23.5</v>
      </c>
      <c r="R243" s="35">
        <f t="shared" si="7"/>
      </c>
    </row>
    <row r="244" spans="9:18" ht="12.75">
      <c r="I244" s="3">
        <v>37071</v>
      </c>
      <c r="J244" s="1">
        <v>18</v>
      </c>
      <c r="K244" s="34">
        <v>18</v>
      </c>
      <c r="L244" s="35">
        <f t="shared" si="6"/>
      </c>
      <c r="O244" s="3">
        <v>37071</v>
      </c>
      <c r="P244" s="1">
        <v>22.5</v>
      </c>
      <c r="Q244" s="34">
        <v>22.5</v>
      </c>
      <c r="R244" s="35">
        <f t="shared" si="7"/>
      </c>
    </row>
    <row r="245" spans="9:18" ht="12.75">
      <c r="I245" s="3">
        <v>37064</v>
      </c>
      <c r="J245" s="1">
        <v>16.8</v>
      </c>
      <c r="K245" s="34">
        <v>16.8</v>
      </c>
      <c r="L245" s="35">
        <f t="shared" si="6"/>
      </c>
      <c r="O245" s="3">
        <v>37064</v>
      </c>
      <c r="P245" s="1">
        <v>21.265</v>
      </c>
      <c r="Q245" s="34">
        <v>21.3</v>
      </c>
      <c r="R245" s="35">
        <f t="shared" si="7"/>
      </c>
    </row>
    <row r="246" spans="9:18" ht="12.75">
      <c r="I246" s="3">
        <v>37057</v>
      </c>
      <c r="J246" s="1">
        <v>20.31</v>
      </c>
      <c r="K246" s="34">
        <v>20.3</v>
      </c>
      <c r="L246" s="35">
        <f t="shared" si="6"/>
      </c>
      <c r="O246" s="3">
        <v>37057</v>
      </c>
      <c r="P246" s="1">
        <v>25.84</v>
      </c>
      <c r="Q246" s="34">
        <v>25.8</v>
      </c>
      <c r="R246" s="35">
        <f t="shared" si="7"/>
      </c>
    </row>
    <row r="247" spans="9:18" ht="12.75">
      <c r="I247" s="3">
        <v>37050</v>
      </c>
      <c r="J247" s="1">
        <v>19.08</v>
      </c>
      <c r="K247" s="34">
        <v>19.1</v>
      </c>
      <c r="L247" s="35">
        <f t="shared" si="6"/>
      </c>
      <c r="O247" s="3">
        <v>37050</v>
      </c>
      <c r="P247" s="1">
        <v>27.9</v>
      </c>
      <c r="Q247" s="34">
        <v>27.9</v>
      </c>
      <c r="R247" s="35">
        <f t="shared" si="7"/>
      </c>
    </row>
    <row r="248" spans="9:18" ht="12.75">
      <c r="I248" s="3">
        <v>37043</v>
      </c>
      <c r="J248" s="1">
        <v>21.52</v>
      </c>
      <c r="K248" s="34">
        <v>21.5</v>
      </c>
      <c r="L248" s="35">
        <f t="shared" si="6"/>
      </c>
      <c r="O248" s="3">
        <v>37043</v>
      </c>
      <c r="P248" s="1">
        <v>30.9</v>
      </c>
      <c r="Q248" s="34">
        <v>30.9</v>
      </c>
      <c r="R248" s="35">
        <f t="shared" si="7"/>
      </c>
    </row>
    <row r="249" spans="9:18" ht="12.75">
      <c r="I249" s="3">
        <v>37036</v>
      </c>
      <c r="J249" s="1">
        <v>20.3</v>
      </c>
      <c r="K249" s="34">
        <v>20.3</v>
      </c>
      <c r="L249" s="35">
        <f t="shared" si="6"/>
      </c>
      <c r="O249" s="3">
        <v>37036</v>
      </c>
      <c r="P249" s="1">
        <v>34.19</v>
      </c>
      <c r="Q249" s="34">
        <v>34.2</v>
      </c>
      <c r="R249" s="35">
        <f t="shared" si="7"/>
      </c>
    </row>
    <row r="250" spans="9:18" ht="12.75">
      <c r="I250" s="3">
        <v>37029</v>
      </c>
      <c r="J250" s="1">
        <v>18.93</v>
      </c>
      <c r="K250" s="34">
        <v>18.9</v>
      </c>
      <c r="L250" s="35">
        <f t="shared" si="6"/>
      </c>
      <c r="O250" s="3">
        <v>37029</v>
      </c>
      <c r="P250" s="1">
        <v>29.69</v>
      </c>
      <c r="Q250" s="34">
        <v>29.7</v>
      </c>
      <c r="R250" s="35">
        <f t="shared" si="7"/>
      </c>
    </row>
    <row r="251" spans="9:18" ht="12.75">
      <c r="I251" s="3">
        <v>37022</v>
      </c>
      <c r="J251" s="1">
        <v>19.89</v>
      </c>
      <c r="K251" s="34">
        <v>19.9</v>
      </c>
      <c r="L251" s="35">
        <f t="shared" si="6"/>
      </c>
      <c r="O251" s="3">
        <v>37022</v>
      </c>
      <c r="P251" s="1">
        <v>34.05</v>
      </c>
      <c r="Q251" s="34">
        <v>34.1</v>
      </c>
      <c r="R251" s="35">
        <f t="shared" si="7"/>
      </c>
    </row>
    <row r="252" spans="9:18" ht="12.75">
      <c r="I252" s="3">
        <v>37015</v>
      </c>
      <c r="J252" s="1">
        <v>16.5</v>
      </c>
      <c r="K252" s="34">
        <v>16.5</v>
      </c>
      <c r="L252" s="35">
        <f t="shared" si="6"/>
      </c>
      <c r="O252" s="3">
        <v>37015</v>
      </c>
      <c r="P252" s="1">
        <v>29.04</v>
      </c>
      <c r="Q252" s="34">
        <v>29</v>
      </c>
      <c r="R252" s="35">
        <f t="shared" si="7"/>
      </c>
    </row>
    <row r="253" spans="9:18" ht="12.75">
      <c r="I253" s="3">
        <v>37008</v>
      </c>
      <c r="J253" s="1">
        <v>18.55</v>
      </c>
      <c r="K253" s="34">
        <v>18.6</v>
      </c>
      <c r="L253" s="35">
        <f t="shared" si="6"/>
      </c>
      <c r="O253" s="3">
        <v>37008</v>
      </c>
      <c r="P253" s="1">
        <v>27.179</v>
      </c>
      <c r="Q253" s="34">
        <v>27.2</v>
      </c>
      <c r="R253" s="35">
        <f t="shared" si="7"/>
      </c>
    </row>
    <row r="254" spans="9:18" ht="12.75">
      <c r="I254" s="3">
        <v>37001</v>
      </c>
      <c r="J254" s="1">
        <v>17.65</v>
      </c>
      <c r="K254" s="34">
        <v>17.7</v>
      </c>
      <c r="L254" s="35">
        <f t="shared" si="6"/>
      </c>
      <c r="O254" s="3">
        <v>37001</v>
      </c>
      <c r="P254" s="1">
        <v>23.6</v>
      </c>
      <c r="Q254" s="34">
        <v>23.6</v>
      </c>
      <c r="R254" s="35">
        <f t="shared" si="7"/>
      </c>
    </row>
    <row r="255" spans="9:18" ht="12.75">
      <c r="I255" s="3">
        <v>36994</v>
      </c>
      <c r="J255" s="1">
        <v>14.16</v>
      </c>
      <c r="K255" s="34">
        <v>14.2</v>
      </c>
      <c r="L255" s="36">
        <f t="shared" si="6"/>
        <v>14.2</v>
      </c>
      <c r="O255" s="3">
        <v>36994</v>
      </c>
      <c r="P255" s="1">
        <v>19.24</v>
      </c>
      <c r="Q255" s="34">
        <v>19.2</v>
      </c>
      <c r="R255" s="35">
        <f t="shared" si="7"/>
      </c>
    </row>
    <row r="256" spans="9:18" ht="12.75">
      <c r="I256" s="3">
        <v>36987</v>
      </c>
      <c r="J256" s="1">
        <v>15.9375</v>
      </c>
      <c r="K256" s="34">
        <v>15.9</v>
      </c>
      <c r="L256" s="35">
        <f t="shared" si="6"/>
      </c>
      <c r="O256" s="3">
        <v>36987</v>
      </c>
      <c r="P256" s="1">
        <v>19.6875</v>
      </c>
      <c r="Q256" s="34">
        <v>19.7</v>
      </c>
      <c r="R256" s="35">
        <f t="shared" si="7"/>
      </c>
    </row>
    <row r="257" spans="9:18" ht="12.75">
      <c r="I257" s="3">
        <v>36980</v>
      </c>
      <c r="J257" s="1">
        <v>19.0625</v>
      </c>
      <c r="K257" s="34">
        <v>19.1</v>
      </c>
      <c r="L257" s="35">
        <f t="shared" si="6"/>
      </c>
      <c r="O257" s="3">
        <v>36980</v>
      </c>
      <c r="P257" s="1">
        <v>25.75</v>
      </c>
      <c r="Q257" s="34">
        <v>25.8</v>
      </c>
      <c r="R257" s="35">
        <f t="shared" si="7"/>
      </c>
    </row>
    <row r="258" spans="9:18" ht="12.75">
      <c r="I258" s="3">
        <v>36973</v>
      </c>
      <c r="J258" s="1">
        <v>20.5</v>
      </c>
      <c r="K258" s="34">
        <v>20.5</v>
      </c>
      <c r="L258" s="35">
        <f t="shared" si="6"/>
      </c>
      <c r="O258" s="3">
        <v>36973</v>
      </c>
      <c r="P258" s="1">
        <v>26.1875</v>
      </c>
      <c r="Q258" s="34">
        <v>26.2</v>
      </c>
      <c r="R258" s="35">
        <f t="shared" si="7"/>
      </c>
    </row>
    <row r="259" spans="9:18" ht="12.75">
      <c r="I259" s="3">
        <v>36966</v>
      </c>
      <c r="J259" s="1">
        <v>19.0625</v>
      </c>
      <c r="K259" s="34">
        <v>19.1</v>
      </c>
      <c r="L259" s="35">
        <f t="shared" si="6"/>
      </c>
      <c r="O259" s="3">
        <v>36966</v>
      </c>
      <c r="P259" s="1">
        <v>29</v>
      </c>
      <c r="Q259" s="34">
        <v>29</v>
      </c>
      <c r="R259" s="35">
        <f t="shared" si="7"/>
      </c>
    </row>
    <row r="260" spans="9:18" ht="12.75">
      <c r="I260" s="3">
        <v>36959</v>
      </c>
      <c r="J260" s="1">
        <v>22.9375</v>
      </c>
      <c r="K260" s="34">
        <v>22.9</v>
      </c>
      <c r="L260" s="35">
        <f t="shared" si="6"/>
      </c>
      <c r="O260" s="3">
        <v>36959</v>
      </c>
      <c r="P260" s="1">
        <v>30.625</v>
      </c>
      <c r="Q260" s="34">
        <v>30.6</v>
      </c>
      <c r="R260" s="35">
        <f t="shared" si="7"/>
      </c>
    </row>
    <row r="261" spans="9:18" ht="12.75">
      <c r="I261" s="3">
        <v>36952</v>
      </c>
      <c r="J261" s="1">
        <v>27.2031</v>
      </c>
      <c r="K261" s="34">
        <v>27.2</v>
      </c>
      <c r="L261" s="35">
        <f t="shared" si="6"/>
      </c>
      <c r="O261" s="3">
        <v>36952</v>
      </c>
      <c r="P261" s="1">
        <v>32.625</v>
      </c>
      <c r="Q261" s="34">
        <v>32.6</v>
      </c>
      <c r="R261" s="35">
        <f t="shared" si="7"/>
      </c>
    </row>
    <row r="262" spans="9:18" ht="12.75">
      <c r="I262" s="3">
        <v>36945</v>
      </c>
      <c r="J262" s="1">
        <v>28.6719</v>
      </c>
      <c r="K262" s="34">
        <v>28.7</v>
      </c>
      <c r="L262" s="35">
        <f t="shared" si="6"/>
      </c>
      <c r="O262" s="3">
        <v>36945</v>
      </c>
      <c r="P262" s="1">
        <v>35.125</v>
      </c>
      <c r="Q262" s="34">
        <v>35.1</v>
      </c>
      <c r="R262" s="35">
        <f t="shared" si="7"/>
      </c>
    </row>
    <row r="263" spans="9:18" ht="12.75">
      <c r="I263" s="3">
        <v>36938</v>
      </c>
      <c r="J263" s="1">
        <v>28.5625</v>
      </c>
      <c r="K263" s="34">
        <v>28.6</v>
      </c>
      <c r="L263" s="35">
        <f t="shared" si="6"/>
      </c>
      <c r="O263" s="3">
        <v>36938</v>
      </c>
      <c r="P263" s="1">
        <v>35.875</v>
      </c>
      <c r="Q263" s="34">
        <v>35.9</v>
      </c>
      <c r="R263" s="35">
        <f t="shared" si="7"/>
      </c>
    </row>
    <row r="264" spans="9:18" ht="12.75">
      <c r="I264" s="3">
        <v>36931</v>
      </c>
      <c r="J264" s="1">
        <v>34.5625</v>
      </c>
      <c r="K264" s="34">
        <v>34.6</v>
      </c>
      <c r="L264" s="35">
        <f t="shared" si="6"/>
      </c>
      <c r="O264" s="3">
        <v>36931</v>
      </c>
      <c r="P264" s="1">
        <v>44</v>
      </c>
      <c r="Q264" s="34">
        <v>44</v>
      </c>
      <c r="R264" s="35">
        <f t="shared" si="7"/>
      </c>
    </row>
    <row r="265" spans="9:18" ht="12.75">
      <c r="I265" s="3">
        <v>36924</v>
      </c>
      <c r="J265" s="1">
        <v>36.125</v>
      </c>
      <c r="K265" s="34">
        <v>36.1</v>
      </c>
      <c r="L265" s="35">
        <f t="shared" si="6"/>
      </c>
      <c r="O265" s="3">
        <v>36924</v>
      </c>
      <c r="P265" s="1">
        <v>48.8125</v>
      </c>
      <c r="Q265" s="34">
        <v>48.8</v>
      </c>
      <c r="R265" s="35">
        <f t="shared" si="7"/>
      </c>
    </row>
    <row r="266" spans="9:18" ht="12.75">
      <c r="I266" s="3">
        <v>36917</v>
      </c>
      <c r="J266" s="1">
        <v>40.6875</v>
      </c>
      <c r="K266" s="34">
        <v>40.7</v>
      </c>
      <c r="L266" s="35">
        <f>IF(K266&lt;15,K266,"")</f>
      </c>
      <c r="O266" s="3">
        <v>36917</v>
      </c>
      <c r="P266" s="1">
        <v>52.25</v>
      </c>
      <c r="Q266" s="34">
        <v>52.3</v>
      </c>
      <c r="R266" s="35">
        <f>IF(Q266&lt;15,Q266,"")</f>
      </c>
    </row>
    <row r="267" spans="9:18" ht="12.75">
      <c r="I267" s="3">
        <v>36910</v>
      </c>
      <c r="J267" s="1">
        <v>38</v>
      </c>
      <c r="K267" s="34">
        <v>38</v>
      </c>
      <c r="L267" s="35">
        <f>IF(K267&lt;15,K267,"")</f>
      </c>
      <c r="O267" s="3">
        <v>36910</v>
      </c>
      <c r="P267" s="1">
        <v>41.5625</v>
      </c>
      <c r="Q267" s="34">
        <v>41.6</v>
      </c>
      <c r="R267" s="35">
        <f>IF(Q267&lt;15,Q267,"")</f>
      </c>
    </row>
    <row r="268" spans="9:18" ht="13.5" thickBot="1">
      <c r="I268" s="11">
        <v>36903</v>
      </c>
      <c r="J268" s="2">
        <v>35.6875</v>
      </c>
      <c r="K268" s="34">
        <v>35.7</v>
      </c>
      <c r="L268" s="35">
        <f>IF(K268&lt;15,K268,"")</f>
      </c>
      <c r="O268" s="11">
        <v>36903</v>
      </c>
      <c r="P268" s="2">
        <v>35.9063</v>
      </c>
      <c r="Q268" s="34">
        <v>35.9</v>
      </c>
      <c r="R268" s="35">
        <f>IF(Q268&lt;15,Q268,"")</f>
      </c>
    </row>
    <row r="269" spans="9:16" ht="12.75"/>
    <row r="273" spans="15:16" ht="12.75"/>
  </sheetData>
  <mergeCells count="27">
    <mergeCell ref="I7:K7"/>
    <mergeCell ref="O7:Q7"/>
    <mergeCell ref="B14:C14"/>
    <mergeCell ref="E20:F20"/>
    <mergeCell ref="B7:C8"/>
    <mergeCell ref="E7:F8"/>
    <mergeCell ref="E14:F14"/>
    <mergeCell ref="B2:F2"/>
    <mergeCell ref="B32:F32"/>
    <mergeCell ref="D7:D24"/>
    <mergeCell ref="B23:C24"/>
    <mergeCell ref="E23:F24"/>
    <mergeCell ref="B13:C13"/>
    <mergeCell ref="E13:F13"/>
    <mergeCell ref="E19:F19"/>
    <mergeCell ref="B19:C19"/>
    <mergeCell ref="B20:C20"/>
    <mergeCell ref="A3:A30"/>
    <mergeCell ref="B3:F5"/>
    <mergeCell ref="B30:C30"/>
    <mergeCell ref="B31:C31"/>
    <mergeCell ref="E30:F30"/>
    <mergeCell ref="E31:F31"/>
    <mergeCell ref="B6:F6"/>
    <mergeCell ref="B29:F29"/>
    <mergeCell ref="D30:D31"/>
    <mergeCell ref="B25:F28"/>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sfsc</dc:creator>
  <cp:keywords/>
  <dc:description/>
  <cp:lastModifiedBy>Senem Acet Coskun</cp:lastModifiedBy>
  <cp:lastPrinted>2006-12-01T22:47:47Z</cp:lastPrinted>
  <dcterms:created xsi:type="dcterms:W3CDTF">2006-11-04T17:14:53Z</dcterms:created>
  <dcterms:modified xsi:type="dcterms:W3CDTF">2006-12-03T21:41:55Z</dcterms:modified>
  <cp:category/>
  <cp:version/>
  <cp:contentType/>
  <cp:contentStatus/>
</cp:coreProperties>
</file>